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570" windowHeight="12075"/>
  </bookViews>
  <sheets>
    <sheet name="Subsidy Test for Type of Units" sheetId="2" r:id="rId1"/>
    <sheet name="Subsidy Test diff.unit areas" sheetId="3" r:id="rId2"/>
  </sheets>
  <externalReferences>
    <externalReference r:id="rId3"/>
  </externalReferences>
  <definedNames>
    <definedName name="Print_Area_MI">#REF!</definedName>
  </definedNames>
  <calcPr calcId="144525"/>
</workbook>
</file>

<file path=xl/calcChain.xml><?xml version="1.0" encoding="utf-8"?>
<calcChain xmlns="http://schemas.openxmlformats.org/spreadsheetml/2006/main">
  <c r="C52" i="3" l="1"/>
  <c r="B52" i="3"/>
  <c r="D51" i="3"/>
  <c r="F50" i="3"/>
  <c r="G50" i="3" s="1"/>
  <c r="G49" i="3"/>
  <c r="F49" i="3"/>
  <c r="F48" i="3"/>
  <c r="G48" i="3" s="1"/>
  <c r="G47" i="3"/>
  <c r="F47" i="3"/>
  <c r="F46" i="3"/>
  <c r="G46" i="3" s="1"/>
  <c r="G45" i="3"/>
  <c r="G51" i="3" s="1"/>
  <c r="F45" i="3"/>
  <c r="F51" i="3" s="1"/>
  <c r="D44" i="3"/>
  <c r="D52" i="3" s="1"/>
  <c r="F43" i="3"/>
  <c r="G43" i="3" s="1"/>
  <c r="G42" i="3"/>
  <c r="F42" i="3"/>
  <c r="F41" i="3"/>
  <c r="G41" i="3" s="1"/>
  <c r="F40" i="3"/>
  <c r="G40" i="3" s="1"/>
  <c r="F39" i="3"/>
  <c r="G39" i="3" s="1"/>
  <c r="K35" i="3"/>
  <c r="L31" i="3"/>
  <c r="L34" i="3" s="1"/>
  <c r="L30" i="3"/>
  <c r="K27" i="3"/>
  <c r="K24" i="3"/>
  <c r="K28" i="3" s="1"/>
  <c r="K21" i="3"/>
  <c r="K20" i="3"/>
  <c r="K19" i="3"/>
  <c r="I18" i="3"/>
  <c r="I17" i="3"/>
  <c r="K14" i="3"/>
  <c r="O55" i="3" s="1"/>
  <c r="K74" i="2"/>
  <c r="L67" i="2"/>
  <c r="L55" i="2"/>
  <c r="D40" i="2"/>
  <c r="D41" i="2"/>
  <c r="D39" i="2"/>
  <c r="G44" i="3" l="1"/>
  <c r="J48" i="3"/>
  <c r="L32" i="3"/>
  <c r="L37" i="3"/>
  <c r="K37" i="3" s="1"/>
  <c r="J46" i="3" s="1"/>
  <c r="J49" i="3"/>
  <c r="J50" i="3"/>
  <c r="L33" i="3"/>
  <c r="L36" i="3" s="1"/>
  <c r="K36" i="3" s="1"/>
  <c r="J43" i="3" s="1"/>
  <c r="F44" i="3"/>
  <c r="F52" i="3" s="1"/>
  <c r="K29" i="3"/>
  <c r="M30" i="3" s="1"/>
  <c r="K30" i="3" s="1"/>
  <c r="J45" i="3"/>
  <c r="D43" i="2"/>
  <c r="E39" i="2" s="1"/>
  <c r="I39" i="2" s="1"/>
  <c r="E41" i="2"/>
  <c r="I41" i="2" s="1"/>
  <c r="K77" i="2"/>
  <c r="E27" i="2"/>
  <c r="E26" i="2"/>
  <c r="E25" i="2"/>
  <c r="C32" i="2"/>
  <c r="C43" i="2"/>
  <c r="H41" i="2"/>
  <c r="I60" i="2" s="1"/>
  <c r="H40" i="2"/>
  <c r="I59" i="2" s="1"/>
  <c r="H39" i="2"/>
  <c r="I58" i="2" s="1"/>
  <c r="H15" i="2"/>
  <c r="I18" i="2" s="1"/>
  <c r="H40" i="3" l="1"/>
  <c r="H41" i="3"/>
  <c r="H39" i="3"/>
  <c r="H42" i="3"/>
  <c r="H43" i="3"/>
  <c r="J51" i="3"/>
  <c r="J42" i="3"/>
  <c r="M31" i="3"/>
  <c r="K31" i="3" s="1"/>
  <c r="J41" i="3"/>
  <c r="J40" i="3"/>
  <c r="J39" i="3"/>
  <c r="K32" i="3"/>
  <c r="J47" i="3"/>
  <c r="E40" i="2"/>
  <c r="I40" i="2" s="1"/>
  <c r="J40" i="2" s="1"/>
  <c r="J39" i="2"/>
  <c r="J41" i="2"/>
  <c r="C50" i="2" s="1"/>
  <c r="C49" i="2"/>
  <c r="E32" i="2"/>
  <c r="F26" i="2" s="1"/>
  <c r="M33" i="3" l="1"/>
  <c r="K33" i="3" s="1"/>
  <c r="M34" i="3"/>
  <c r="K34" i="3" s="1"/>
  <c r="H50" i="3"/>
  <c r="H49" i="3"/>
  <c r="H48" i="3"/>
  <c r="H46" i="3"/>
  <c r="H47" i="3"/>
  <c r="H45" i="3"/>
  <c r="J44" i="3"/>
  <c r="J52" i="3" s="1"/>
  <c r="H44" i="3"/>
  <c r="G26" i="2"/>
  <c r="B49" i="2" s="1"/>
  <c r="D49" i="2" s="1"/>
  <c r="C59" i="2" s="1"/>
  <c r="F27" i="2"/>
  <c r="F25" i="2"/>
  <c r="K47" i="3" l="1"/>
  <c r="L47" i="3" s="1"/>
  <c r="N47" i="3" s="1"/>
  <c r="O47" i="3" s="1"/>
  <c r="H51" i="3"/>
  <c r="H52" i="3" s="1"/>
  <c r="I47" i="3"/>
  <c r="I48" i="3"/>
  <c r="I49" i="3"/>
  <c r="K49" i="3" s="1"/>
  <c r="L49" i="3" s="1"/>
  <c r="N49" i="3" s="1"/>
  <c r="O49" i="3" s="1"/>
  <c r="I46" i="3"/>
  <c r="K46" i="3" s="1"/>
  <c r="L46" i="3" s="1"/>
  <c r="N46" i="3" s="1"/>
  <c r="O46" i="3" s="1"/>
  <c r="I50" i="3"/>
  <c r="K50" i="3" s="1"/>
  <c r="L50" i="3" s="1"/>
  <c r="N50" i="3" s="1"/>
  <c r="O50" i="3" s="1"/>
  <c r="I45" i="3"/>
  <c r="K48" i="3"/>
  <c r="L48" i="3" s="1"/>
  <c r="N48" i="3" s="1"/>
  <c r="O48" i="3" s="1"/>
  <c r="I39" i="3"/>
  <c r="I42" i="3"/>
  <c r="K42" i="3" s="1"/>
  <c r="L42" i="3" s="1"/>
  <c r="N42" i="3" s="1"/>
  <c r="O42" i="3" s="1"/>
  <c r="I43" i="3"/>
  <c r="K43" i="3" s="1"/>
  <c r="L43" i="3" s="1"/>
  <c r="N43" i="3" s="1"/>
  <c r="O43" i="3" s="1"/>
  <c r="I40" i="3"/>
  <c r="K40" i="3" s="1"/>
  <c r="L40" i="3" s="1"/>
  <c r="N40" i="3" s="1"/>
  <c r="O40" i="3" s="1"/>
  <c r="I41" i="3"/>
  <c r="K41" i="3" s="1"/>
  <c r="L41" i="3" s="1"/>
  <c r="N41" i="3" s="1"/>
  <c r="O41" i="3" s="1"/>
  <c r="E59" i="2"/>
  <c r="G27" i="2"/>
  <c r="B50" i="2" s="1"/>
  <c r="D50" i="2" s="1"/>
  <c r="C60" i="2" s="1"/>
  <c r="G25" i="2"/>
  <c r="B48" i="2" s="1"/>
  <c r="B51" i="2" s="1"/>
  <c r="J43" i="2"/>
  <c r="C48" i="2"/>
  <c r="F32" i="2"/>
  <c r="I44" i="3" l="1"/>
  <c r="K39" i="3"/>
  <c r="I51" i="3"/>
  <c r="K45" i="3"/>
  <c r="G32" i="2"/>
  <c r="E60" i="2"/>
  <c r="D48" i="2"/>
  <c r="C51" i="2"/>
  <c r="K51" i="3" l="1"/>
  <c r="L45" i="3"/>
  <c r="N45" i="3" s="1"/>
  <c r="O45" i="3" s="1"/>
  <c r="O51" i="3" s="1"/>
  <c r="K44" i="3"/>
  <c r="K52" i="3" s="1"/>
  <c r="L39" i="3"/>
  <c r="N39" i="3" s="1"/>
  <c r="O39" i="3" s="1"/>
  <c r="O44" i="3" s="1"/>
  <c r="I52" i="3"/>
  <c r="D51" i="2"/>
  <c r="C58" i="2"/>
  <c r="C63" i="2" s="1"/>
  <c r="O52" i="3" l="1"/>
  <c r="O54" i="3" s="1"/>
  <c r="O56" i="3" s="1"/>
  <c r="E58" i="2"/>
  <c r="E63" i="2" l="1"/>
  <c r="F59" i="2" l="1"/>
  <c r="G59" i="2" s="1"/>
  <c r="H59" i="2" s="1"/>
  <c r="F60" i="2"/>
  <c r="G60" i="2" s="1"/>
  <c r="H60" i="2" s="1"/>
  <c r="F58" i="2"/>
  <c r="G58" i="2" s="1"/>
  <c r="H58" i="2" s="1"/>
  <c r="J58" i="2" l="1"/>
  <c r="K58" i="2"/>
  <c r="L58" i="2" s="1"/>
  <c r="J60" i="2"/>
  <c r="K60" i="2"/>
  <c r="L60" i="2" s="1"/>
  <c r="J59" i="2"/>
  <c r="K59" i="2"/>
  <c r="L59" i="2" s="1"/>
  <c r="G63" i="2"/>
  <c r="L63" i="2" l="1"/>
  <c r="L68" i="2" s="1"/>
  <c r="L69" i="2" s="1"/>
</calcChain>
</file>

<file path=xl/sharedStrings.xml><?xml version="1.0" encoding="utf-8"?>
<sst xmlns="http://schemas.openxmlformats.org/spreadsheetml/2006/main" count="161" uniqueCount="121">
  <si>
    <t>PUERTO RICO HOUSING FINANCE AUTHORITY</t>
  </si>
  <si>
    <t>HOME INVESTMENT PARTNERSHIP PROGRAM</t>
  </si>
  <si>
    <t>MINIMUM HOME UNIT ANALYSIS</t>
  </si>
  <si>
    <t>PROJECT:</t>
  </si>
  <si>
    <t>AMOUNT OF UNITS</t>
  </si>
  <si>
    <t>DEVELOPER</t>
  </si>
  <si>
    <t>TYPE OF PROJECT</t>
  </si>
  <si>
    <t>LOCATION</t>
  </si>
  <si>
    <t xml:space="preserve"> </t>
  </si>
  <si>
    <t>TYPE OF OCCUPANCY</t>
  </si>
  <si>
    <t>DATE BEGIN OPERATION</t>
  </si>
  <si>
    <t>PRHFA DETERMINATION OF UNITS</t>
  </si>
  <si>
    <t>HOME Investment</t>
  </si>
  <si>
    <t>Total Eligible Cost</t>
  </si>
  <si>
    <t>% HOME Insvestment</t>
  </si>
  <si>
    <t>MINIMUM HOME UNITS-FAIR SHARE TEST</t>
  </si>
  <si>
    <t>Units</t>
  </si>
  <si>
    <t>Elevator/Non Elevator</t>
  </si>
  <si>
    <t>Bedrooms</t>
  </si>
  <si>
    <t>HOME Units</t>
  </si>
  <si>
    <t>High Cost Percentage</t>
  </si>
  <si>
    <t>Non Elevator</t>
  </si>
  <si>
    <t>Total</t>
  </si>
  <si>
    <t>SUBSIDY LAYERING TEST</t>
  </si>
  <si>
    <t xml:space="preserve">GAP of Funds </t>
  </si>
  <si>
    <t>The HOME Investment is less or equal  than GAP of Funds</t>
  </si>
  <si>
    <t>FAIR SHARE TEST UNITS</t>
  </si>
  <si>
    <t>% HOME INVESTMENT DISTRIBUTION-FAIR SHARE TEST</t>
  </si>
  <si>
    <t>Square feet</t>
  </si>
  <si>
    <t>Total Square Foot Per Type</t>
  </si>
  <si>
    <t>% Type</t>
  </si>
  <si>
    <t>Unit Fair Share</t>
  </si>
  <si>
    <t>TIPO 1</t>
  </si>
  <si>
    <t>TIPO 2</t>
  </si>
  <si>
    <t>TIPO 3</t>
  </si>
  <si>
    <t>SUBSIDY TEST</t>
  </si>
  <si>
    <t>UNIT DETERMINATION BETWEEN FAIR SHARE AND SUBSIDY TEST</t>
  </si>
  <si>
    <t>Type of Unit</t>
  </si>
  <si>
    <t>Fair Share</t>
  </si>
  <si>
    <t>Subsidy Test</t>
  </si>
  <si>
    <t>Tipo 1</t>
  </si>
  <si>
    <t>Tipo 2</t>
  </si>
  <si>
    <t>Tipo 3</t>
  </si>
  <si>
    <t xml:space="preserve">Greater </t>
  </si>
  <si>
    <t>Subsidy per Unit</t>
  </si>
  <si>
    <t>Type</t>
  </si>
  <si>
    <t xml:space="preserve">Area </t>
  </si>
  <si>
    <t>Total Area</t>
  </si>
  <si>
    <t>%Area</t>
  </si>
  <si>
    <t>Subsidy per Type</t>
  </si>
  <si>
    <t>%Type</t>
  </si>
  <si>
    <t>Investment per Type</t>
  </si>
  <si>
    <t>Section 234</t>
  </si>
  <si>
    <t>Lesser between Section 234 and Subsidy per Unit</t>
  </si>
  <si>
    <t>Total Subsidy</t>
  </si>
  <si>
    <t>SECTION 234</t>
  </si>
  <si>
    <t>Difference between  HOME Investment &amp; Section 234</t>
  </si>
  <si>
    <t>Difference</t>
  </si>
  <si>
    <t>NOT COMPARABLE UNITS SOLVING FOR MAXIMUM INVESTMENT</t>
  </si>
  <si>
    <t>Unit of One BR</t>
  </si>
  <si>
    <t>Units of Two BR</t>
  </si>
  <si>
    <t>HOME INVESTMENT REQUESTED</t>
  </si>
  <si>
    <t>Number of HOME units</t>
  </si>
  <si>
    <t>Real Value</t>
  </si>
  <si>
    <t>Rounded Value</t>
  </si>
  <si>
    <t>Unit Distribution per type for one bedroom and Investment</t>
  </si>
  <si>
    <t>To follow project distribution</t>
  </si>
  <si>
    <t>Unit Distribution per type for two bedroom and Investment</t>
  </si>
  <si>
    <t>Total Development Cost</t>
  </si>
  <si>
    <t xml:space="preserve">Total Eligible Development Cost </t>
  </si>
  <si>
    <t>Total Eligible Construction Unit Cost &amp; Common Cost</t>
  </si>
  <si>
    <t>(Incude On Site Work, Structure,Overhead and Profit)</t>
  </si>
  <si>
    <t>Total Area of the project</t>
  </si>
  <si>
    <t>square feet</t>
  </si>
  <si>
    <t xml:space="preserve">Total Area of units </t>
  </si>
  <si>
    <t>Total Common Areas</t>
  </si>
  <si>
    <t>Total Area of One Bedroom Units</t>
  </si>
  <si>
    <t>Total Area of Two Bedroom Units</t>
  </si>
  <si>
    <t>Percentage of Unit Area</t>
  </si>
  <si>
    <t xml:space="preserve">Percentage of Common Area </t>
  </si>
  <si>
    <t xml:space="preserve">Total Eligible Construction Unit Cost </t>
  </si>
  <si>
    <t>Actual Cost for One BR unit  (12 units)</t>
  </si>
  <si>
    <t>(12 units)</t>
  </si>
  <si>
    <t>Actual Cost for  Two BR unit (38 units)</t>
  </si>
  <si>
    <t>(38 units)</t>
  </si>
  <si>
    <t>Total Common Cost (50 units)</t>
  </si>
  <si>
    <t>(Common Cost obtained by breakdown)</t>
  </si>
  <si>
    <t>Common Cost for One BR unit (12 units)</t>
  </si>
  <si>
    <t>Common Cost for Two BR unit (38 units)</t>
  </si>
  <si>
    <t>Relocation Costs</t>
  </si>
  <si>
    <t>Relocation Costs for One BR (12 units)</t>
  </si>
  <si>
    <t>Relocation Costs for Two BR (38 units)</t>
  </si>
  <si>
    <t xml:space="preserve">Type </t>
  </si>
  <si>
    <t>Amount of Unit Per Type</t>
  </si>
  <si>
    <t>Unit HOME Designation</t>
  </si>
  <si>
    <t>Unit Type Area</t>
  </si>
  <si>
    <t>HOME Units Total Area per Type</t>
  </si>
  <si>
    <t>Percentage HOME Unit Area</t>
  </si>
  <si>
    <t>Total Actual Cost per Unit Type</t>
  </si>
  <si>
    <t>Common Cost Per Unit Type</t>
  </si>
  <si>
    <t>Total Actual Cost plus Cost Per Unit Type</t>
  </si>
  <si>
    <t>Per Unit</t>
  </si>
  <si>
    <t>Lesser of Per Unit and 2014 Section 234</t>
  </si>
  <si>
    <t>Total Subsidy per Unit Type</t>
  </si>
  <si>
    <t xml:space="preserve">Type 1B </t>
  </si>
  <si>
    <t>Type 1C</t>
  </si>
  <si>
    <t>Type 1D</t>
  </si>
  <si>
    <t>Type 1E</t>
  </si>
  <si>
    <t>Type 1G</t>
  </si>
  <si>
    <t>Subtotal</t>
  </si>
  <si>
    <t>Type 2A</t>
  </si>
  <si>
    <t>Type 2B</t>
  </si>
  <si>
    <t>Type 2C</t>
  </si>
  <si>
    <t>Type 2E</t>
  </si>
  <si>
    <t>Type 2F</t>
  </si>
  <si>
    <t>Type 2G</t>
  </si>
  <si>
    <t>TOTAL HOME INVESTMENT ALLOWABLE</t>
  </si>
  <si>
    <t>TOTAL HOME INVESTMENT REQUESTED</t>
  </si>
  <si>
    <t xml:space="preserve">Difference </t>
  </si>
  <si>
    <t>Section 234 limit</t>
  </si>
  <si>
    <t>ANNEX 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</si>
</sst>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_)"/>
    <numFmt numFmtId="167" formatCode="&quot;$&quot;#,##0.00"/>
    <numFmt numFmtId="168" formatCode="#,##0.0_);\(#,##0.0\)"/>
    <numFmt numFmtId="169" formatCode="#,##0.000000_);\(#,##0.000000\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Book Antiqua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theme="3" tint="0.599993896298104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7" fillId="4" borderId="0" applyNumberFormat="0" applyBorder="0" applyAlignment="0" applyProtection="0"/>
    <xf numFmtId="10" fontId="7" fillId="5" borderId="2" applyNumberFormat="0" applyBorder="0" applyAlignment="0" applyProtection="0"/>
    <xf numFmtId="166" fontId="8" fillId="0" borderId="0"/>
    <xf numFmtId="0" fontId="1" fillId="0" borderId="0"/>
    <xf numFmtId="10" fontId="1" fillId="0" borderId="0" applyFont="0" applyFill="0" applyBorder="0" applyAlignment="0" applyProtection="0"/>
    <xf numFmtId="40" fontId="9" fillId="0" borderId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Protection="1"/>
    <xf numFmtId="0" fontId="4" fillId="0" borderId="0" xfId="1" applyFont="1" applyBorder="1" applyAlignment="1">
      <alignment horizontal="center"/>
    </xf>
    <xf numFmtId="37" fontId="2" fillId="0" borderId="0" xfId="0" applyNumberFormat="1" applyFont="1" applyFill="1" applyBorder="1" applyProtection="1"/>
    <xf numFmtId="0" fontId="0" fillId="0" borderId="0" xfId="0" applyBorder="1"/>
    <xf numFmtId="37" fontId="2" fillId="0" borderId="1" xfId="0" applyNumberFormat="1" applyFont="1" applyFill="1" applyBorder="1" applyProtection="1"/>
    <xf numFmtId="0" fontId="4" fillId="0" borderId="1" xfId="1" applyFont="1" applyBorder="1" applyAlignment="1">
      <alignment horizontal="center"/>
    </xf>
    <xf numFmtId="0" fontId="2" fillId="0" borderId="0" xfId="1" applyFont="1"/>
    <xf numFmtId="0" fontId="1" fillId="0" borderId="0" xfId="0" applyFont="1" applyProtection="1">
      <protection locked="0"/>
    </xf>
    <xf numFmtId="0" fontId="2" fillId="0" borderId="0" xfId="1" applyFont="1" applyAlignment="1">
      <alignment horizontal="left"/>
    </xf>
    <xf numFmtId="0" fontId="1" fillId="0" borderId="1" xfId="0" applyFont="1" applyBorder="1"/>
    <xf numFmtId="0" fontId="2" fillId="0" borderId="1" xfId="1" applyFont="1" applyBorder="1"/>
    <xf numFmtId="0" fontId="1" fillId="0" borderId="1" xfId="0" applyFont="1" applyBorder="1" applyProtection="1">
      <protection locked="0"/>
    </xf>
    <xf numFmtId="42" fontId="1" fillId="0" borderId="0" xfId="0" applyNumberFormat="1" applyFont="1" applyProtection="1">
      <protection locked="0"/>
    </xf>
    <xf numFmtId="42" fontId="1" fillId="0" borderId="1" xfId="0" applyNumberFormat="1" applyFont="1" applyBorder="1" applyProtection="1">
      <protection locked="0"/>
    </xf>
    <xf numFmtId="9" fontId="1" fillId="0" borderId="0" xfId="2" applyNumberFormat="1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/>
    <xf numFmtId="164" fontId="1" fillId="0" borderId="2" xfId="3" applyNumberFormat="1" applyFont="1" applyBorder="1" applyProtection="1">
      <protection locked="0"/>
    </xf>
    <xf numFmtId="165" fontId="1" fillId="0" borderId="2" xfId="4" applyNumberFormat="1" applyFont="1" applyBorder="1" applyProtection="1">
      <protection locked="0"/>
    </xf>
    <xf numFmtId="9" fontId="1" fillId="0" borderId="2" xfId="2" applyFont="1" applyBorder="1"/>
    <xf numFmtId="9" fontId="1" fillId="0" borderId="2" xfId="2" applyFont="1" applyBorder="1" applyProtection="1">
      <protection locked="0"/>
    </xf>
    <xf numFmtId="9" fontId="1" fillId="0" borderId="2" xfId="2" applyNumberFormat="1" applyFont="1" applyBorder="1"/>
    <xf numFmtId="165" fontId="1" fillId="0" borderId="2" xfId="4" applyNumberFormat="1" applyFont="1" applyBorder="1"/>
    <xf numFmtId="44" fontId="1" fillId="0" borderId="0" xfId="4" applyFont="1" applyProtection="1">
      <protection locked="0"/>
    </xf>
    <xf numFmtId="165" fontId="0" fillId="0" borderId="0" xfId="4" applyNumberFormat="1" applyFont="1"/>
    <xf numFmtId="165" fontId="1" fillId="0" borderId="0" xfId="4" applyNumberFormat="1" applyFont="1" applyBorder="1" applyAlignment="1" applyProtection="1">
      <alignment horizontal="left" indent="2"/>
      <protection locked="0"/>
    </xf>
    <xf numFmtId="165" fontId="1" fillId="0" borderId="0" xfId="4" applyNumberFormat="1" applyFont="1"/>
    <xf numFmtId="0" fontId="2" fillId="0" borderId="0" xfId="1" applyFont="1" applyBorder="1"/>
    <xf numFmtId="42" fontId="1" fillId="0" borderId="0" xfId="0" applyNumberFormat="1" applyFont="1" applyBorder="1" applyProtection="1">
      <protection locked="0"/>
    </xf>
    <xf numFmtId="164" fontId="1" fillId="0" borderId="0" xfId="3" applyNumberFormat="1" applyFont="1" applyBorder="1"/>
    <xf numFmtId="0" fontId="1" fillId="0" borderId="0" xfId="1" applyFont="1" applyBorder="1"/>
    <xf numFmtId="0" fontId="1" fillId="3" borderId="0" xfId="0" applyFont="1" applyFill="1" applyProtection="1">
      <protection locked="0"/>
    </xf>
    <xf numFmtId="43" fontId="0" fillId="0" borderId="0" xfId="3" applyFont="1"/>
    <xf numFmtId="43" fontId="0" fillId="0" borderId="0" xfId="0" applyNumberFormat="1"/>
    <xf numFmtId="0" fontId="1" fillId="3" borderId="1" xfId="0" applyFont="1" applyFill="1" applyBorder="1"/>
    <xf numFmtId="164" fontId="1" fillId="3" borderId="1" xfId="3" applyNumberFormat="1" applyFont="1" applyFill="1" applyBorder="1" applyProtection="1">
      <protection locked="0"/>
    </xf>
    <xf numFmtId="165" fontId="1" fillId="3" borderId="1" xfId="4" applyNumberFormat="1" applyFont="1" applyFill="1" applyBorder="1" applyProtection="1">
      <protection locked="0"/>
    </xf>
    <xf numFmtId="9" fontId="1" fillId="3" borderId="1" xfId="2" applyFont="1" applyFill="1" applyBorder="1"/>
    <xf numFmtId="42" fontId="1" fillId="0" borderId="3" xfId="0" applyNumberFormat="1" applyFont="1" applyBorder="1"/>
    <xf numFmtId="165" fontId="1" fillId="0" borderId="3" xfId="4" applyNumberFormat="1" applyFont="1" applyBorder="1"/>
    <xf numFmtId="0" fontId="1" fillId="3" borderId="0" xfId="0" applyFont="1" applyFill="1" applyBorder="1"/>
    <xf numFmtId="0" fontId="1" fillId="0" borderId="2" xfId="0" applyFont="1" applyBorder="1" applyProtection="1">
      <protection locked="0"/>
    </xf>
    <xf numFmtId="42" fontId="5" fillId="3" borderId="0" xfId="0" applyNumberFormat="1" applyFont="1" applyFill="1" applyBorder="1" applyProtection="1">
      <protection locked="0"/>
    </xf>
    <xf numFmtId="0" fontId="5" fillId="3" borderId="0" xfId="0" applyFont="1" applyFill="1" applyBorder="1"/>
    <xf numFmtId="0" fontId="1" fillId="0" borderId="8" xfId="0" applyFont="1" applyBorder="1"/>
    <xf numFmtId="0" fontId="1" fillId="0" borderId="9" xfId="3" applyNumberFormat="1" applyFont="1" applyBorder="1" applyProtection="1">
      <protection locked="0"/>
    </xf>
    <xf numFmtId="0" fontId="1" fillId="0" borderId="2" xfId="2" applyNumberFormat="1" applyFont="1" applyBorder="1" applyProtection="1">
      <protection locked="0"/>
    </xf>
    <xf numFmtId="1" fontId="1" fillId="0" borderId="9" xfId="3" applyNumberFormat="1" applyFont="1" applyBorder="1" applyProtection="1">
      <protection locked="0"/>
    </xf>
    <xf numFmtId="9" fontId="1" fillId="0" borderId="2" xfId="0" applyNumberFormat="1" applyFont="1" applyBorder="1" applyProtection="1">
      <protection locked="0"/>
    </xf>
    <xf numFmtId="1" fontId="1" fillId="0" borderId="2" xfId="0" applyNumberFormat="1" applyFont="1" applyBorder="1"/>
    <xf numFmtId="44" fontId="1" fillId="3" borderId="0" xfId="0" applyNumberFormat="1" applyFont="1" applyFill="1" applyBorder="1"/>
    <xf numFmtId="164" fontId="1" fillId="0" borderId="9" xfId="3" applyNumberFormat="1" applyFont="1" applyBorder="1" applyProtection="1">
      <protection locked="0"/>
    </xf>
    <xf numFmtId="44" fontId="5" fillId="3" borderId="0" xfId="0" applyNumberFormat="1" applyFont="1" applyFill="1" applyBorder="1"/>
    <xf numFmtId="10" fontId="1" fillId="0" borderId="0" xfId="0" applyNumberFormat="1" applyFont="1" applyBorder="1" applyProtection="1">
      <protection locked="0"/>
    </xf>
    <xf numFmtId="2" fontId="5" fillId="0" borderId="0" xfId="0" applyNumberFormat="1" applyFont="1" applyBorder="1"/>
    <xf numFmtId="10" fontId="1" fillId="0" borderId="2" xfId="0" applyNumberFormat="1" applyFont="1" applyBorder="1" applyProtection="1">
      <protection locked="0"/>
    </xf>
    <xf numFmtId="2" fontId="5" fillId="0" borderId="2" xfId="0" applyNumberFormat="1" applyFont="1" applyBorder="1"/>
    <xf numFmtId="37" fontId="1" fillId="0" borderId="2" xfId="4" applyNumberFormat="1" applyFont="1" applyBorder="1"/>
    <xf numFmtId="0" fontId="5" fillId="0" borderId="8" xfId="0" applyFont="1" applyBorder="1"/>
    <xf numFmtId="0" fontId="1" fillId="0" borderId="3" xfId="0" applyFont="1" applyBorder="1"/>
    <xf numFmtId="0" fontId="2" fillId="0" borderId="3" xfId="1" applyFont="1" applyBorder="1"/>
    <xf numFmtId="42" fontId="1" fillId="3" borderId="0" xfId="0" applyNumberFormat="1" applyFont="1" applyFill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165" fontId="1" fillId="3" borderId="0" xfId="4" applyNumberFormat="1" applyFont="1" applyFill="1" applyProtection="1">
      <protection locked="0"/>
    </xf>
    <xf numFmtId="0" fontId="5" fillId="0" borderId="2" xfId="0" applyFont="1" applyBorder="1"/>
    <xf numFmtId="0" fontId="12" fillId="0" borderId="2" xfId="0" applyFont="1" applyBorder="1"/>
    <xf numFmtId="0" fontId="12" fillId="0" borderId="3" xfId="1" applyFont="1" applyBorder="1"/>
    <xf numFmtId="0" fontId="12" fillId="0" borderId="2" xfId="0" applyFont="1" applyBorder="1" applyAlignment="1">
      <alignment horizontal="center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44" fontId="12" fillId="3" borderId="2" xfId="0" applyNumberFormat="1" applyFont="1" applyFill="1" applyBorder="1" applyProtection="1">
      <protection locked="0"/>
    </xf>
    <xf numFmtId="167" fontId="12" fillId="0" borderId="2" xfId="0" applyNumberFormat="1" applyFont="1" applyBorder="1"/>
    <xf numFmtId="165" fontId="1" fillId="3" borderId="2" xfId="4" applyNumberFormat="1" applyFont="1" applyFill="1" applyBorder="1" applyProtection="1">
      <protection locked="0"/>
    </xf>
    <xf numFmtId="39" fontId="1" fillId="0" borderId="2" xfId="0" applyNumberFormat="1" applyFont="1" applyBorder="1"/>
    <xf numFmtId="39" fontId="7" fillId="0" borderId="2" xfId="0" applyNumberFormat="1" applyFont="1" applyBorder="1" applyAlignment="1">
      <alignment horizontal="center"/>
    </xf>
    <xf numFmtId="4" fontId="1" fillId="3" borderId="2" xfId="0" applyNumberFormat="1" applyFont="1" applyFill="1" applyBorder="1" applyProtection="1">
      <protection locked="0"/>
    </xf>
    <xf numFmtId="44" fontId="0" fillId="0" borderId="2" xfId="0" applyNumberFormat="1" applyBorder="1"/>
    <xf numFmtId="0" fontId="5" fillId="0" borderId="0" xfId="0" applyFont="1" applyBorder="1"/>
    <xf numFmtId="0" fontId="7" fillId="0" borderId="0" xfId="1" applyFont="1" applyBorder="1"/>
    <xf numFmtId="44" fontId="1" fillId="0" borderId="0" xfId="0" applyNumberFormat="1" applyFont="1" applyBorder="1"/>
    <xf numFmtId="39" fontId="1" fillId="0" borderId="0" xfId="0" applyNumberFormat="1" applyFont="1" applyBorder="1"/>
    <xf numFmtId="42" fontId="1" fillId="3" borderId="0" xfId="0" applyNumberFormat="1" applyFont="1" applyFill="1" applyBorder="1" applyProtection="1">
      <protection locked="0"/>
    </xf>
    <xf numFmtId="164" fontId="12" fillId="0" borderId="3" xfId="1" applyNumberFormat="1" applyFont="1" applyBorder="1"/>
    <xf numFmtId="2" fontId="12" fillId="0" borderId="2" xfId="0" applyNumberFormat="1" applyFont="1" applyBorder="1" applyAlignment="1">
      <alignment horizontal="center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167" fontId="1" fillId="0" borderId="2" xfId="0" applyNumberFormat="1" applyFont="1" applyBorder="1" applyProtection="1">
      <protection locked="0"/>
    </xf>
    <xf numFmtId="42" fontId="11" fillId="3" borderId="2" xfId="0" applyNumberFormat="1" applyFont="1" applyFill="1" applyBorder="1" applyProtection="1">
      <protection locked="0"/>
    </xf>
    <xf numFmtId="165" fontId="13" fillId="6" borderId="2" xfId="4" applyNumberFormat="1" applyFont="1" applyFill="1" applyBorder="1" applyAlignment="1" applyProtection="1">
      <alignment wrapText="1"/>
      <protection locked="0"/>
    </xf>
    <xf numFmtId="0" fontId="13" fillId="6" borderId="2" xfId="0" applyFont="1" applyFill="1" applyBorder="1"/>
    <xf numFmtId="0" fontId="13" fillId="6" borderId="3" xfId="1" applyFont="1" applyFill="1" applyBorder="1"/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wrapText="1"/>
      <protection locked="0"/>
    </xf>
    <xf numFmtId="0" fontId="13" fillId="2" borderId="2" xfId="0" applyFont="1" applyFill="1" applyBorder="1"/>
    <xf numFmtId="42" fontId="13" fillId="2" borderId="2" xfId="0" applyNumberFormat="1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0" fontId="13" fillId="2" borderId="2" xfId="0" applyFont="1" applyFill="1" applyBorder="1" applyAlignment="1">
      <alignment horizontal="center"/>
    </xf>
    <xf numFmtId="0" fontId="13" fillId="6" borderId="6" xfId="0" applyFont="1" applyFill="1" applyBorder="1"/>
    <xf numFmtId="42" fontId="13" fillId="6" borderId="5" xfId="0" applyNumberFormat="1" applyFont="1" applyFill="1" applyBorder="1" applyProtection="1">
      <protection locked="0"/>
    </xf>
    <xf numFmtId="42" fontId="13" fillId="6" borderId="7" xfId="0" applyNumberFormat="1" applyFont="1" applyFill="1" applyBorder="1" applyAlignment="1" applyProtection="1">
      <alignment horizontal="center" wrapText="1"/>
      <protection locked="0"/>
    </xf>
    <xf numFmtId="42" fontId="13" fillId="6" borderId="2" xfId="0" applyNumberFormat="1" applyFont="1" applyFill="1" applyBorder="1" applyProtection="1">
      <protection locked="0"/>
    </xf>
    <xf numFmtId="42" fontId="13" fillId="2" borderId="2" xfId="0" applyNumberFormat="1" applyFont="1" applyFill="1" applyBorder="1" applyAlignment="1" applyProtection="1">
      <alignment horizontal="center"/>
      <protection locked="0"/>
    </xf>
    <xf numFmtId="9" fontId="1" fillId="0" borderId="2" xfId="2" applyNumberFormat="1" applyFont="1" applyBorder="1" applyProtection="1">
      <protection locked="0"/>
    </xf>
    <xf numFmtId="0" fontId="2" fillId="0" borderId="3" xfId="0" applyFont="1" applyBorder="1" applyAlignment="1">
      <alignment horizontal="left" wrapText="1"/>
    </xf>
    <xf numFmtId="0" fontId="0" fillId="0" borderId="1" xfId="0" applyBorder="1"/>
    <xf numFmtId="1" fontId="1" fillId="3" borderId="10" xfId="0" applyNumberFormat="1" applyFont="1" applyFill="1" applyBorder="1"/>
    <xf numFmtId="1" fontId="1" fillId="3" borderId="1" xfId="0" applyNumberFormat="1" applyFont="1" applyFill="1" applyBorder="1"/>
    <xf numFmtId="0" fontId="1" fillId="3" borderId="2" xfId="0" applyFont="1" applyFill="1" applyBorder="1"/>
    <xf numFmtId="164" fontId="1" fillId="3" borderId="2" xfId="3" applyNumberFormat="1" applyFont="1" applyFill="1" applyBorder="1" applyProtection="1">
      <protection locked="0"/>
    </xf>
    <xf numFmtId="9" fontId="1" fillId="3" borderId="2" xfId="2" applyFont="1" applyFill="1" applyBorder="1" applyProtection="1">
      <protection locked="0"/>
    </xf>
    <xf numFmtId="164" fontId="1" fillId="3" borderId="0" xfId="3" applyNumberFormat="1" applyFont="1" applyFill="1" applyBorder="1" applyProtection="1">
      <protection locked="0"/>
    </xf>
    <xf numFmtId="9" fontId="1" fillId="3" borderId="0" xfId="2" applyFont="1" applyFill="1" applyBorder="1" applyProtection="1">
      <protection locked="0"/>
    </xf>
    <xf numFmtId="0" fontId="2" fillId="3" borderId="0" xfId="0" applyFont="1" applyFill="1" applyBorder="1"/>
    <xf numFmtId="0" fontId="2" fillId="3" borderId="1" xfId="0" applyFont="1" applyFill="1" applyBorder="1"/>
    <xf numFmtId="9" fontId="1" fillId="3" borderId="1" xfId="2" applyFont="1" applyFill="1" applyBorder="1" applyProtection="1">
      <protection locked="0"/>
    </xf>
    <xf numFmtId="10" fontId="1" fillId="0" borderId="1" xfId="0" applyNumberFormat="1" applyFont="1" applyBorder="1" applyProtection="1">
      <protection locked="0"/>
    </xf>
    <xf numFmtId="2" fontId="5" fillId="0" borderId="1" xfId="0" applyNumberFormat="1" applyFont="1" applyBorder="1"/>
    <xf numFmtId="44" fontId="5" fillId="3" borderId="1" xfId="0" applyNumberFormat="1" applyFont="1" applyFill="1" applyBorder="1"/>
    <xf numFmtId="9" fontId="1" fillId="3" borderId="2" xfId="2" applyFont="1" applyFill="1" applyBorder="1"/>
    <xf numFmtId="1" fontId="1" fillId="3" borderId="2" xfId="2" applyNumberFormat="1" applyFont="1" applyFill="1" applyBorder="1"/>
    <xf numFmtId="165" fontId="1" fillId="3" borderId="0" xfId="4" applyNumberFormat="1" applyFont="1" applyFill="1" applyBorder="1" applyProtection="1">
      <protection locked="0"/>
    </xf>
    <xf numFmtId="9" fontId="1" fillId="3" borderId="0" xfId="2" applyFont="1" applyFill="1" applyBorder="1"/>
    <xf numFmtId="164" fontId="2" fillId="3" borderId="0" xfId="3" applyNumberFormat="1" applyFont="1" applyFill="1" applyBorder="1" applyProtection="1">
      <protection locked="0"/>
    </xf>
    <xf numFmtId="164" fontId="5" fillId="3" borderId="0" xfId="3" applyNumberFormat="1" applyFont="1" applyFill="1" applyBorder="1" applyProtection="1">
      <protection locked="0"/>
    </xf>
    <xf numFmtId="0" fontId="2" fillId="3" borderId="2" xfId="0" applyFont="1" applyFill="1" applyBorder="1"/>
    <xf numFmtId="164" fontId="2" fillId="3" borderId="2" xfId="3" applyNumberFormat="1" applyFont="1" applyFill="1" applyBorder="1" applyProtection="1">
      <protection locked="0"/>
    </xf>
    <xf numFmtId="0" fontId="0" fillId="3" borderId="2" xfId="0" applyFont="1" applyFill="1" applyBorder="1"/>
    <xf numFmtId="0" fontId="10" fillId="3" borderId="2" xfId="0" applyFont="1" applyFill="1" applyBorder="1"/>
    <xf numFmtId="164" fontId="2" fillId="3" borderId="1" xfId="3" applyNumberFormat="1" applyFont="1" applyFill="1" applyBorder="1" applyProtection="1">
      <protection locked="0"/>
    </xf>
    <xf numFmtId="164" fontId="5" fillId="3" borderId="1" xfId="3" applyNumberFormat="1" applyFont="1" applyFill="1" applyBorder="1" applyProtection="1">
      <protection locked="0"/>
    </xf>
    <xf numFmtId="164" fontId="10" fillId="3" borderId="2" xfId="3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44" fontId="0" fillId="0" borderId="2" xfId="12" applyFont="1" applyBorder="1"/>
    <xf numFmtId="0" fontId="0" fillId="0" borderId="2" xfId="0" applyBorder="1"/>
    <xf numFmtId="44" fontId="1" fillId="0" borderId="2" xfId="0" applyNumberFormat="1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3" borderId="1" xfId="0" applyFill="1" applyBorder="1"/>
    <xf numFmtId="164" fontId="7" fillId="0" borderId="2" xfId="1" applyNumberFormat="1" applyFont="1" applyBorder="1"/>
    <xf numFmtId="39" fontId="1" fillId="0" borderId="1" xfId="0" applyNumberFormat="1" applyFont="1" applyBorder="1"/>
    <xf numFmtId="42" fontId="1" fillId="3" borderId="1" xfId="0" applyNumberFormat="1" applyFont="1" applyFill="1" applyBorder="1" applyProtection="1">
      <protection locked="0"/>
    </xf>
    <xf numFmtId="42" fontId="0" fillId="0" borderId="0" xfId="0" applyNumberFormat="1"/>
    <xf numFmtId="44" fontId="0" fillId="0" borderId="0" xfId="0" applyNumberFormat="1"/>
    <xf numFmtId="6" fontId="1" fillId="0" borderId="3" xfId="0" applyNumberFormat="1" applyFont="1" applyBorder="1"/>
    <xf numFmtId="0" fontId="5" fillId="0" borderId="0" xfId="0" applyFont="1"/>
    <xf numFmtId="0" fontId="2" fillId="0" borderId="0" xfId="0" applyFont="1"/>
    <xf numFmtId="43" fontId="5" fillId="0" borderId="0" xfId="0" applyNumberFormat="1" applyFont="1" applyBorder="1"/>
    <xf numFmtId="0" fontId="2" fillId="8" borderId="11" xfId="1" applyFont="1" applyFill="1" applyBorder="1"/>
    <xf numFmtId="164" fontId="2" fillId="8" borderId="11" xfId="3" applyNumberFormat="1" applyFont="1" applyFill="1" applyBorder="1"/>
    <xf numFmtId="164" fontId="2" fillId="8" borderId="11" xfId="1" applyNumberFormat="1" applyFont="1" applyFill="1" applyBorder="1"/>
    <xf numFmtId="43" fontId="2" fillId="0" borderId="0" xfId="3" applyFont="1" applyBorder="1"/>
    <xf numFmtId="44" fontId="2" fillId="3" borderId="0" xfId="4" applyFont="1" applyFill="1" applyBorder="1"/>
    <xf numFmtId="0" fontId="14" fillId="0" borderId="0" xfId="1" applyFont="1" applyBorder="1"/>
    <xf numFmtId="0" fontId="10" fillId="0" borderId="0" xfId="0" applyFont="1"/>
    <xf numFmtId="164" fontId="2" fillId="0" borderId="0" xfId="3" applyNumberFormat="1" applyFont="1"/>
    <xf numFmtId="10" fontId="2" fillId="0" borderId="0" xfId="0" applyNumberFormat="1" applyFont="1"/>
    <xf numFmtId="167" fontId="2" fillId="0" borderId="0" xfId="0" applyNumberFormat="1" applyFont="1"/>
    <xf numFmtId="43" fontId="10" fillId="0" borderId="0" xfId="0" applyNumberFormat="1" applyFont="1"/>
    <xf numFmtId="167" fontId="10" fillId="0" borderId="0" xfId="0" applyNumberFormat="1" applyFont="1"/>
    <xf numFmtId="167" fontId="0" fillId="0" borderId="0" xfId="0" applyNumberFormat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168" fontId="1" fillId="8" borderId="2" xfId="0" applyNumberFormat="1" applyFont="1" applyFill="1" applyBorder="1"/>
    <xf numFmtId="10" fontId="0" fillId="0" borderId="2" xfId="0" applyNumberFormat="1" applyBorder="1"/>
    <xf numFmtId="167" fontId="0" fillId="0" borderId="2" xfId="0" applyNumberFormat="1" applyBorder="1"/>
    <xf numFmtId="7" fontId="0" fillId="0" borderId="2" xfId="0" applyNumberFormat="1" applyBorder="1"/>
    <xf numFmtId="169" fontId="1" fillId="2" borderId="2" xfId="0" applyNumberFormat="1" applyFont="1" applyFill="1" applyBorder="1"/>
    <xf numFmtId="168" fontId="1" fillId="2" borderId="2" xfId="0" applyNumberFormat="1" applyFont="1" applyFill="1" applyBorder="1"/>
    <xf numFmtId="37" fontId="1" fillId="2" borderId="2" xfId="0" applyNumberFormat="1" applyFont="1" applyFill="1" applyBorder="1"/>
    <xf numFmtId="10" fontId="0" fillId="2" borderId="2" xfId="0" applyNumberFormat="1" applyFill="1" applyBorder="1"/>
    <xf numFmtId="44" fontId="5" fillId="2" borderId="2" xfId="0" applyNumberFormat="1" applyFont="1" applyFill="1" applyBorder="1"/>
    <xf numFmtId="167" fontId="5" fillId="2" borderId="2" xfId="0" applyNumberFormat="1" applyFont="1" applyFill="1" applyBorder="1"/>
    <xf numFmtId="0" fontId="0" fillId="2" borderId="2" xfId="0" applyFill="1" applyBorder="1"/>
    <xf numFmtId="44" fontId="0" fillId="2" borderId="2" xfId="0" applyNumberFormat="1" applyFill="1" applyBorder="1"/>
    <xf numFmtId="167" fontId="0" fillId="0" borderId="2" xfId="0" applyNumberFormat="1" applyFill="1" applyBorder="1"/>
    <xf numFmtId="1" fontId="5" fillId="7" borderId="2" xfId="0" applyNumberFormat="1" applyFont="1" applyFill="1" applyBorder="1"/>
    <xf numFmtId="164" fontId="5" fillId="7" borderId="2" xfId="3" applyNumberFormat="1" applyFont="1" applyFill="1" applyBorder="1"/>
    <xf numFmtId="2" fontId="0" fillId="2" borderId="2" xfId="0" applyNumberFormat="1" applyFill="1" applyBorder="1"/>
    <xf numFmtId="44" fontId="0" fillId="0" borderId="3" xfId="0" applyNumberFormat="1" applyBorder="1"/>
    <xf numFmtId="41" fontId="0" fillId="0" borderId="0" xfId="0" applyNumberFormat="1"/>
    <xf numFmtId="44" fontId="5" fillId="0" borderId="0" xfId="0" applyNumberFormat="1" applyFont="1"/>
    <xf numFmtId="0" fontId="2" fillId="0" borderId="4" xfId="0" applyFont="1" applyBorder="1" applyAlignment="1">
      <alignment horizontal="left" wrapText="1"/>
    </xf>
    <xf numFmtId="165" fontId="13" fillId="0" borderId="0" xfId="4" applyNumberFormat="1" applyFont="1" applyBorder="1" applyAlignment="1" applyProtection="1">
      <alignment horizontal="left"/>
      <protection locked="0"/>
    </xf>
    <xf numFmtId="165" fontId="2" fillId="0" borderId="0" xfId="4" applyNumberFormat="1" applyFont="1" applyBorder="1" applyAlignment="1" applyProtection="1">
      <alignment horizontal="left"/>
      <protection locked="0"/>
    </xf>
    <xf numFmtId="165" fontId="2" fillId="0" borderId="0" xfId="4" applyNumberFormat="1" applyFont="1" applyBorder="1" applyAlignment="1" applyProtection="1">
      <alignment horizontal="left" wrapText="1"/>
      <protection locked="0"/>
    </xf>
  </cellXfs>
  <cellStyles count="13">
    <cellStyle name="Comma 2" xfId="3"/>
    <cellStyle name="Comma 3" xfId="5"/>
    <cellStyle name="Currency" xfId="12" builtinId="4"/>
    <cellStyle name="Currency 2" xfId="4"/>
    <cellStyle name="Grey" xfId="6"/>
    <cellStyle name="Input [yellow]" xfId="7"/>
    <cellStyle name="Normal" xfId="0" builtinId="0"/>
    <cellStyle name="Normal - Style1" xfId="8"/>
    <cellStyle name="Normal 2" xfId="9"/>
    <cellStyle name="Normal_Proyecciones Financieras" xfId="1"/>
    <cellStyle name="Percent [2]" xfId="10"/>
    <cellStyle name="Percent 2" xfId="2"/>
    <cellStyle name="Times New Roman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%20Home/HOME%20PROGRAM%20MULTIFAMILY%20PROJECTS-RENT%20&amp;%20HOMEBUYER/2013-APPLICATIONS/1st%20CYCLE%202013%20APPLICATIONS/APPROVED%20PROJECTS/San%20Cristobal/FINAL%20CONTRACT%20SAN%20CRISTOBAL/Subsidy%20Layering%20Final%20San%20Cristobal%20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LETTER"/>
      <sheetName val="EVALUATION COMMENTS"/>
      <sheetName val="OPERATIONAL STEP I"/>
      <sheetName val="OPERATIONAL STEP II"/>
      <sheetName val="OPERATIONAL STEP II (1)"/>
      <sheetName val="OPERATIONAL STEP III (7)"/>
      <sheetName val="DEVELOPMENT I (REV) (2)"/>
      <sheetName val="OPERATIONAL STEP III (2ND)"/>
      <sheetName val="OPERATIONAL STEP (REV. 3)"/>
      <sheetName val="OPERATIONAL STEP III (REVISED)"/>
      <sheetName val="OPERATIONAL STEP III (REV. 4)"/>
      <sheetName val="OPERATIONAL STEP (REV. 2)"/>
      <sheetName val="OPERATIONAL STEP III FINAL"/>
      <sheetName val="OPERATIONAL STEP III (REV. 5)"/>
      <sheetName val="OPERATIONAL STEP III"/>
      <sheetName val="OPERATIONAL STEP III (1)"/>
      <sheetName val="OPERATIONAL STEP IV"/>
      <sheetName val="OPERATIONAL STEP V"/>
      <sheetName val="OPERATIONAL STEP VI"/>
      <sheetName val="1"/>
      <sheetName val="2"/>
      <sheetName val="3"/>
      <sheetName val="4"/>
      <sheetName val="5"/>
      <sheetName val="6"/>
      <sheetName val="7"/>
      <sheetName val="DEVELOPMENT I (REV)"/>
      <sheetName val="DEVELOPMENT II"/>
      <sheetName val="DEVELOPMENT III"/>
      <sheetName val="DEVELOPMENT IV (2)"/>
      <sheetName val="DESARROLLO V"/>
      <sheetName val="HOME Amortization PRHFA"/>
      <sheetName val="HOME Amortization Muncip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2">
          <cell r="E22">
            <v>967060.29</v>
          </cell>
        </row>
        <row r="29">
          <cell r="E29">
            <v>7498077.2999999998</v>
          </cell>
        </row>
        <row r="33">
          <cell r="E33">
            <v>247192</v>
          </cell>
        </row>
        <row r="34">
          <cell r="E34">
            <v>942092</v>
          </cell>
        </row>
        <row r="100">
          <cell r="G100">
            <v>50000</v>
          </cell>
        </row>
        <row r="101">
          <cell r="G101">
            <v>249600</v>
          </cell>
        </row>
        <row r="109">
          <cell r="G109">
            <v>19498469.419999998</v>
          </cell>
          <cell r="H109">
            <v>3420715.4299999997</v>
          </cell>
          <cell r="I109">
            <v>1704745</v>
          </cell>
        </row>
        <row r="112">
          <cell r="E112">
            <v>14282948.02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="50" zoomScaleNormal="50" workbookViewId="0">
      <selection activeCell="R23" sqref="R23"/>
    </sheetView>
  </sheetViews>
  <sheetFormatPr defaultRowHeight="12.75" x14ac:dyDescent="0.2"/>
  <cols>
    <col min="1" max="1" width="30" customWidth="1"/>
    <col min="2" max="2" width="14.7109375" customWidth="1"/>
    <col min="3" max="3" width="17.85546875" customWidth="1"/>
    <col min="4" max="4" width="15.28515625" customWidth="1"/>
    <col min="5" max="5" width="18.42578125" customWidth="1"/>
    <col min="6" max="6" width="19.140625" customWidth="1"/>
    <col min="7" max="7" width="24.140625" customWidth="1"/>
    <col min="8" max="8" width="21.7109375" customWidth="1"/>
    <col min="9" max="9" width="22.5703125" customWidth="1"/>
    <col min="10" max="10" width="14.85546875" customWidth="1"/>
    <col min="11" max="11" width="19.42578125" customWidth="1"/>
    <col min="12" max="12" width="16.5703125" customWidth="1"/>
    <col min="23" max="23" width="11.85546875" customWidth="1"/>
    <col min="24" max="24" width="11.7109375" customWidth="1"/>
    <col min="25" max="25" width="13.140625" customWidth="1"/>
    <col min="26" max="26" width="13.7109375" customWidth="1"/>
  </cols>
  <sheetData>
    <row r="1" spans="1:11" ht="18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 t="s">
        <v>120</v>
      </c>
      <c r="K1" s="4"/>
    </row>
    <row r="2" spans="1:11" ht="18" x14ac:dyDescent="0.25">
      <c r="A2" s="5" t="s">
        <v>1</v>
      </c>
      <c r="B2" s="5"/>
      <c r="C2" s="5"/>
      <c r="D2" s="4"/>
      <c r="E2" s="4"/>
      <c r="F2" s="4"/>
      <c r="G2" s="4"/>
      <c r="H2" s="4"/>
      <c r="I2" s="4"/>
      <c r="J2" s="4"/>
      <c r="K2" s="4"/>
    </row>
    <row r="3" spans="1:11" ht="18.75" thickBot="1" x14ac:dyDescent="0.3">
      <c r="A3" s="7" t="s">
        <v>2</v>
      </c>
      <c r="B3" s="7"/>
      <c r="C3" s="7"/>
      <c r="D3" s="8"/>
      <c r="E3" s="8"/>
      <c r="F3" s="8"/>
      <c r="G3" s="8"/>
      <c r="H3" s="8"/>
      <c r="I3" s="8"/>
      <c r="J3" s="8"/>
      <c r="K3" s="8"/>
    </row>
    <row r="4" spans="1:11" ht="15.75" x14ac:dyDescent="0.25">
      <c r="A4" s="9" t="s">
        <v>3</v>
      </c>
      <c r="B4" s="9"/>
      <c r="C4" s="2"/>
      <c r="D4" s="9"/>
      <c r="E4" s="9"/>
      <c r="F4" s="9"/>
      <c r="G4" s="10"/>
      <c r="H4" s="10"/>
      <c r="I4" s="10"/>
      <c r="J4" s="10"/>
      <c r="K4" s="10"/>
    </row>
    <row r="5" spans="1:11" ht="15.75" x14ac:dyDescent="0.25">
      <c r="A5" s="9" t="s">
        <v>4</v>
      </c>
      <c r="B5" s="9"/>
      <c r="C5" s="2"/>
      <c r="D5" s="11">
        <v>56</v>
      </c>
      <c r="E5" s="11"/>
      <c r="F5" s="11"/>
      <c r="G5" s="10"/>
      <c r="H5" s="10"/>
      <c r="I5" s="10"/>
      <c r="J5" s="10"/>
      <c r="K5" s="10"/>
    </row>
    <row r="6" spans="1:11" ht="15.75" x14ac:dyDescent="0.25">
      <c r="A6" s="9" t="s">
        <v>5</v>
      </c>
      <c r="B6" s="9"/>
      <c r="C6" s="2"/>
      <c r="D6" s="9"/>
      <c r="E6" s="9"/>
      <c r="F6" s="9"/>
      <c r="G6" s="10"/>
      <c r="H6" s="10"/>
      <c r="I6" s="10"/>
      <c r="J6" s="10"/>
      <c r="K6" s="10"/>
    </row>
    <row r="7" spans="1:11" ht="15.75" x14ac:dyDescent="0.25">
      <c r="A7" s="9" t="s">
        <v>6</v>
      </c>
      <c r="B7" s="9"/>
      <c r="C7" s="2"/>
      <c r="D7" s="9"/>
      <c r="E7" s="9"/>
      <c r="F7" s="9"/>
      <c r="G7" s="10"/>
      <c r="H7" s="10"/>
      <c r="I7" s="10"/>
      <c r="J7" s="10"/>
      <c r="K7" s="10"/>
    </row>
    <row r="8" spans="1:11" ht="15.75" x14ac:dyDescent="0.25">
      <c r="A8" s="9" t="s">
        <v>7</v>
      </c>
      <c r="B8" s="9"/>
      <c r="C8" s="2"/>
      <c r="D8" s="9"/>
      <c r="E8" s="9"/>
      <c r="F8" s="9"/>
      <c r="G8" s="10"/>
      <c r="H8" s="10"/>
      <c r="I8" s="10"/>
      <c r="J8" s="10"/>
      <c r="K8" s="10"/>
    </row>
    <row r="9" spans="1:11" ht="15.75" x14ac:dyDescent="0.25">
      <c r="A9" s="9" t="s">
        <v>9</v>
      </c>
      <c r="B9" s="9"/>
      <c r="C9" s="1"/>
      <c r="D9" s="9"/>
      <c r="E9" s="9"/>
      <c r="F9" s="9"/>
      <c r="G9" s="10"/>
      <c r="H9" s="10"/>
      <c r="I9" s="10"/>
      <c r="J9" s="10"/>
      <c r="K9" s="10"/>
    </row>
    <row r="10" spans="1:11" ht="15.75" x14ac:dyDescent="0.25">
      <c r="A10" s="9" t="s">
        <v>10</v>
      </c>
      <c r="B10" s="9"/>
      <c r="C10" s="2"/>
      <c r="D10" s="9"/>
      <c r="E10" s="9"/>
      <c r="F10" s="9"/>
      <c r="G10" s="10"/>
      <c r="H10" s="10"/>
      <c r="I10" s="10"/>
      <c r="J10" s="10"/>
      <c r="K10" s="10"/>
    </row>
    <row r="11" spans="1:11" ht="16.5" thickBot="1" x14ac:dyDescent="0.3">
      <c r="A11" s="13"/>
      <c r="B11" s="13"/>
      <c r="C11" s="12"/>
      <c r="D11" s="13"/>
      <c r="E11" s="13"/>
      <c r="F11" s="13"/>
      <c r="G11" s="14"/>
      <c r="H11" s="14"/>
      <c r="I11" s="14"/>
      <c r="J11" s="14"/>
      <c r="K11" s="14"/>
    </row>
    <row r="12" spans="1:11" ht="15.75" x14ac:dyDescent="0.25">
      <c r="A12" s="9" t="s">
        <v>11</v>
      </c>
      <c r="B12" s="9"/>
      <c r="C12" s="2"/>
      <c r="D12" s="9"/>
      <c r="E12" s="9"/>
      <c r="F12" s="9"/>
      <c r="G12" s="10"/>
      <c r="H12" s="10"/>
      <c r="I12" s="10"/>
      <c r="J12" s="10"/>
      <c r="K12" s="10"/>
    </row>
    <row r="13" spans="1:11" ht="15.75" x14ac:dyDescent="0.25">
      <c r="A13" s="9"/>
      <c r="B13" s="9" t="s">
        <v>12</v>
      </c>
      <c r="C13" s="2"/>
      <c r="D13" s="9"/>
      <c r="E13" s="9"/>
      <c r="F13" s="9"/>
      <c r="G13" s="15">
        <v>4200000</v>
      </c>
      <c r="H13" s="10"/>
      <c r="I13" s="10"/>
      <c r="J13" s="10"/>
      <c r="K13" s="10"/>
    </row>
    <row r="14" spans="1:11" ht="16.5" thickBot="1" x14ac:dyDescent="0.3">
      <c r="A14" s="9"/>
      <c r="B14" s="9" t="s">
        <v>13</v>
      </c>
      <c r="C14" s="2"/>
      <c r="D14" s="9"/>
      <c r="E14" s="9"/>
      <c r="F14" s="9"/>
      <c r="G14" s="16">
        <v>11746351</v>
      </c>
      <c r="H14" s="10"/>
      <c r="I14" s="10"/>
      <c r="J14" s="10"/>
      <c r="K14" s="10"/>
    </row>
    <row r="15" spans="1:11" ht="15.75" x14ac:dyDescent="0.25">
      <c r="A15" s="9"/>
      <c r="B15" s="9" t="s">
        <v>14</v>
      </c>
      <c r="C15" s="2"/>
      <c r="D15" s="9"/>
      <c r="E15" s="9"/>
      <c r="F15" s="9"/>
      <c r="G15" s="10"/>
      <c r="H15" s="17">
        <f>+G13/G14</f>
        <v>0.35755784924186246</v>
      </c>
      <c r="I15" s="17"/>
      <c r="J15" s="2"/>
      <c r="K15" s="2"/>
    </row>
    <row r="16" spans="1:11" ht="15.75" x14ac:dyDescent="0.25">
      <c r="A16" s="9"/>
      <c r="B16" s="9"/>
      <c r="C16" s="2"/>
      <c r="D16" s="9"/>
      <c r="E16" s="9"/>
      <c r="F16" s="9"/>
      <c r="G16" s="10"/>
      <c r="H16" s="17"/>
      <c r="I16" s="17"/>
      <c r="J16" s="2"/>
      <c r="K16" s="2"/>
    </row>
    <row r="17" spans="1:11" ht="15.75" x14ac:dyDescent="0.25">
      <c r="A17" s="30" t="s">
        <v>26</v>
      </c>
      <c r="B17" s="9"/>
      <c r="C17" s="2"/>
      <c r="D17" s="9"/>
      <c r="E17" s="9"/>
      <c r="F17" s="9"/>
      <c r="G17" s="10"/>
      <c r="H17" s="17"/>
      <c r="I17" s="17"/>
      <c r="J17" s="2"/>
      <c r="K17" s="2"/>
    </row>
    <row r="18" spans="1:11" ht="16.5" thickBot="1" x14ac:dyDescent="0.3">
      <c r="A18" s="13" t="s">
        <v>15</v>
      </c>
      <c r="B18" s="12"/>
      <c r="C18" s="13"/>
      <c r="D18" s="13"/>
      <c r="E18" s="108"/>
      <c r="F18" s="13"/>
      <c r="G18" s="14"/>
      <c r="H18" s="12"/>
      <c r="I18" s="109">
        <f>+ROUNDUP((H15*D5),0)</f>
        <v>21</v>
      </c>
      <c r="J18" s="110"/>
      <c r="K18" s="108"/>
    </row>
    <row r="19" spans="1:11" ht="15.75" x14ac:dyDescent="0.25">
      <c r="B19" s="30"/>
      <c r="C19" s="1"/>
      <c r="D19" s="30"/>
      <c r="E19" s="30"/>
      <c r="F19" s="30"/>
      <c r="G19" s="18"/>
      <c r="H19" s="1"/>
      <c r="I19" s="1"/>
      <c r="J19" s="43"/>
      <c r="K19" s="43"/>
    </row>
    <row r="20" spans="1:11" ht="15.75" x14ac:dyDescent="0.25">
      <c r="A20" s="30"/>
      <c r="B20" s="30"/>
      <c r="C20" s="1"/>
      <c r="D20" s="30"/>
      <c r="E20" s="30"/>
      <c r="F20" s="30"/>
      <c r="G20" s="18"/>
      <c r="H20" s="1"/>
      <c r="I20" s="1"/>
      <c r="J20" s="43"/>
      <c r="K20" s="43"/>
    </row>
    <row r="21" spans="1:11" ht="15.75" x14ac:dyDescent="0.25">
      <c r="A21" s="30" t="s">
        <v>27</v>
      </c>
      <c r="B21" s="1"/>
      <c r="C21" s="30"/>
      <c r="D21" s="30"/>
      <c r="E21" s="30"/>
      <c r="F21" s="18"/>
      <c r="G21" s="1"/>
      <c r="H21" s="1"/>
      <c r="I21" s="1"/>
      <c r="J21" s="43"/>
      <c r="K21" s="43"/>
    </row>
    <row r="22" spans="1:11" ht="16.5" thickBot="1" x14ac:dyDescent="0.3">
      <c r="A22" s="30"/>
      <c r="B22" s="1"/>
      <c r="C22" s="30"/>
      <c r="D22" s="30"/>
      <c r="E22" s="30"/>
      <c r="F22" s="18"/>
      <c r="G22" s="1"/>
      <c r="H22" s="1"/>
      <c r="I22" s="1"/>
      <c r="J22" s="43"/>
      <c r="K22" s="43"/>
    </row>
    <row r="23" spans="1:11" ht="30" x14ac:dyDescent="0.25">
      <c r="A23" s="101" t="s">
        <v>37</v>
      </c>
      <c r="B23" s="102" t="s">
        <v>18</v>
      </c>
      <c r="C23" s="102" t="s">
        <v>16</v>
      </c>
      <c r="D23" s="102" t="s">
        <v>28</v>
      </c>
      <c r="E23" s="103" t="s">
        <v>29</v>
      </c>
      <c r="F23" s="94" t="s">
        <v>30</v>
      </c>
      <c r="G23" s="104" t="s">
        <v>31</v>
      </c>
      <c r="H23" s="45"/>
      <c r="I23" s="45"/>
      <c r="J23" s="46"/>
      <c r="K23" s="43"/>
    </row>
    <row r="24" spans="1:11" x14ac:dyDescent="0.2">
      <c r="A24" s="47"/>
      <c r="B24" s="20">
        <v>0</v>
      </c>
      <c r="C24" s="20">
        <v>0</v>
      </c>
      <c r="D24" s="20"/>
      <c r="E24" s="48"/>
      <c r="F24" s="44"/>
      <c r="G24" s="19"/>
      <c r="H24" s="43"/>
      <c r="I24" s="43"/>
      <c r="J24" s="43"/>
      <c r="K24" s="43"/>
    </row>
    <row r="25" spans="1:11" x14ac:dyDescent="0.2">
      <c r="A25" s="61" t="s">
        <v>32</v>
      </c>
      <c r="B25" s="20">
        <v>1</v>
      </c>
      <c r="C25" s="20">
        <v>12</v>
      </c>
      <c r="D25" s="49">
        <v>577</v>
      </c>
      <c r="E25" s="50">
        <f>+D25*C25</f>
        <v>6924</v>
      </c>
      <c r="F25" s="51">
        <f>+E25/E32</f>
        <v>0.15777960076565492</v>
      </c>
      <c r="G25" s="52">
        <f>F25*$I$18</f>
        <v>3.3133716160787534</v>
      </c>
      <c r="H25" s="43"/>
      <c r="I25" s="43"/>
      <c r="J25" s="53"/>
      <c r="K25" s="43"/>
    </row>
    <row r="26" spans="1:11" x14ac:dyDescent="0.2">
      <c r="A26" s="61" t="s">
        <v>33</v>
      </c>
      <c r="B26" s="20">
        <v>2</v>
      </c>
      <c r="C26" s="20">
        <v>32</v>
      </c>
      <c r="D26" s="49">
        <v>768</v>
      </c>
      <c r="E26" s="50">
        <f>+D26*C26</f>
        <v>24576</v>
      </c>
      <c r="F26" s="51">
        <f>+E26/E32</f>
        <v>0.56002187585452556</v>
      </c>
      <c r="G26" s="52">
        <f>F26*$I$18</f>
        <v>11.760459392945037</v>
      </c>
      <c r="H26" s="43"/>
      <c r="I26" s="43"/>
      <c r="J26" s="53"/>
      <c r="K26" s="43"/>
    </row>
    <row r="27" spans="1:11" x14ac:dyDescent="0.2">
      <c r="A27" s="61" t="s">
        <v>34</v>
      </c>
      <c r="B27" s="20">
        <v>2</v>
      </c>
      <c r="C27" s="20">
        <v>12</v>
      </c>
      <c r="D27" s="49">
        <v>1032</v>
      </c>
      <c r="E27" s="50">
        <f>+D27*C27</f>
        <v>12384</v>
      </c>
      <c r="F27" s="51">
        <f>+E27/E32</f>
        <v>0.28219852337981954</v>
      </c>
      <c r="G27" s="52">
        <f>F27*$I$18</f>
        <v>5.9261689909762101</v>
      </c>
      <c r="H27" s="43"/>
      <c r="I27" s="43"/>
      <c r="J27" s="53"/>
      <c r="K27" s="43"/>
    </row>
    <row r="28" spans="1:11" x14ac:dyDescent="0.2">
      <c r="A28" s="47"/>
      <c r="B28" s="20"/>
      <c r="C28" s="20"/>
      <c r="D28" s="49"/>
      <c r="E28" s="50"/>
      <c r="F28" s="51"/>
      <c r="G28" s="52"/>
      <c r="H28" s="43"/>
      <c r="I28" s="43"/>
      <c r="J28" s="53"/>
      <c r="K28" s="43"/>
    </row>
    <row r="29" spans="1:11" x14ac:dyDescent="0.2">
      <c r="A29" s="47"/>
      <c r="B29" s="20"/>
      <c r="C29" s="20"/>
      <c r="D29" s="49"/>
      <c r="E29" s="50"/>
      <c r="F29" s="51"/>
      <c r="G29" s="52"/>
      <c r="H29" s="43"/>
      <c r="I29" s="43"/>
      <c r="J29" s="53"/>
      <c r="K29" s="43"/>
    </row>
    <row r="30" spans="1:11" x14ac:dyDescent="0.2">
      <c r="A30" s="47"/>
      <c r="B30" s="20"/>
      <c r="C30" s="20"/>
      <c r="D30" s="49"/>
      <c r="E30" s="50"/>
      <c r="F30" s="51"/>
      <c r="G30" s="19"/>
      <c r="H30" s="43"/>
      <c r="I30" s="43"/>
      <c r="J30" s="53"/>
      <c r="K30" s="43"/>
    </row>
    <row r="31" spans="1:11" x14ac:dyDescent="0.2">
      <c r="A31" s="47"/>
      <c r="B31" s="20"/>
      <c r="C31" s="20"/>
      <c r="D31" s="23"/>
      <c r="E31" s="54"/>
      <c r="F31" s="44"/>
      <c r="G31" s="19"/>
      <c r="H31" s="43"/>
      <c r="I31" s="43"/>
      <c r="J31" s="43"/>
      <c r="K31" s="43"/>
    </row>
    <row r="32" spans="1:11" x14ac:dyDescent="0.2">
      <c r="A32" s="111" t="s">
        <v>22</v>
      </c>
      <c r="B32" s="112"/>
      <c r="C32" s="112">
        <f>SUM(C24:C31)</f>
        <v>56</v>
      </c>
      <c r="D32" s="113" t="s">
        <v>8</v>
      </c>
      <c r="E32" s="112">
        <f>SUM(E25:E31)</f>
        <v>43884</v>
      </c>
      <c r="F32" s="58">
        <f>SUM(F24:F31)</f>
        <v>1</v>
      </c>
      <c r="G32" s="59">
        <f>SUM(G25:G31)</f>
        <v>21</v>
      </c>
      <c r="H32" s="43"/>
      <c r="I32" s="43"/>
      <c r="J32" s="55"/>
      <c r="K32" s="43"/>
    </row>
    <row r="33" spans="1:11" x14ac:dyDescent="0.2">
      <c r="A33" s="43"/>
      <c r="B33" s="114"/>
      <c r="C33" s="114"/>
      <c r="D33" s="115"/>
      <c r="E33" s="114"/>
      <c r="F33" s="56"/>
      <c r="G33" s="57"/>
      <c r="H33" s="43"/>
      <c r="I33" s="43"/>
      <c r="J33" s="55"/>
      <c r="K33" s="43"/>
    </row>
    <row r="34" spans="1:11" x14ac:dyDescent="0.2">
      <c r="A34" s="43"/>
      <c r="B34" s="114"/>
      <c r="C34" s="114"/>
      <c r="D34" s="115"/>
      <c r="E34" s="114"/>
      <c r="F34" s="56"/>
      <c r="G34" s="57"/>
      <c r="H34" s="43"/>
      <c r="I34" s="43"/>
      <c r="J34" s="55"/>
      <c r="K34" s="43"/>
    </row>
    <row r="35" spans="1:11" ht="16.5" thickBot="1" x14ac:dyDescent="0.3">
      <c r="A35" s="117" t="s">
        <v>35</v>
      </c>
      <c r="B35" s="38"/>
      <c r="C35" s="38"/>
      <c r="D35" s="118"/>
      <c r="E35" s="38"/>
      <c r="F35" s="119"/>
      <c r="G35" s="120"/>
      <c r="H35" s="37"/>
      <c r="I35" s="37"/>
      <c r="J35" s="121"/>
      <c r="K35" s="37"/>
    </row>
    <row r="36" spans="1:11" ht="15.75" x14ac:dyDescent="0.25">
      <c r="A36" s="9"/>
      <c r="B36" s="9"/>
      <c r="C36" s="2"/>
      <c r="D36" s="9"/>
      <c r="E36" s="9"/>
      <c r="F36" s="9"/>
      <c r="G36" s="2"/>
      <c r="H36" s="2"/>
      <c r="I36" s="2"/>
      <c r="J36" s="2"/>
      <c r="K36" s="2"/>
    </row>
    <row r="37" spans="1:11" ht="15" x14ac:dyDescent="0.25">
      <c r="A37" s="97" t="s">
        <v>17</v>
      </c>
      <c r="B37" s="98" t="s">
        <v>18</v>
      </c>
      <c r="C37" s="98" t="s">
        <v>16</v>
      </c>
      <c r="D37" s="98" t="s">
        <v>28</v>
      </c>
      <c r="E37" s="105" t="s">
        <v>50</v>
      </c>
      <c r="F37" s="99" t="s">
        <v>52</v>
      </c>
      <c r="G37" s="97" t="s">
        <v>20</v>
      </c>
      <c r="H37" s="100" t="s">
        <v>52</v>
      </c>
      <c r="I37" s="100" t="s">
        <v>51</v>
      </c>
      <c r="J37" s="100" t="s">
        <v>16</v>
      </c>
    </row>
    <row r="38" spans="1:11" x14ac:dyDescent="0.2">
      <c r="A38" s="19"/>
      <c r="B38" s="20">
        <v>0</v>
      </c>
      <c r="C38" s="20">
        <v>0</v>
      </c>
      <c r="D38" s="20"/>
      <c r="E38" s="20"/>
      <c r="F38" s="21">
        <v>0</v>
      </c>
      <c r="G38" s="22"/>
      <c r="H38" s="22"/>
      <c r="I38" s="22"/>
      <c r="J38" s="22"/>
    </row>
    <row r="39" spans="1:11" x14ac:dyDescent="0.2">
      <c r="A39" s="19" t="s">
        <v>21</v>
      </c>
      <c r="B39" s="20">
        <v>1</v>
      </c>
      <c r="C39" s="20">
        <v>12</v>
      </c>
      <c r="D39" s="49">
        <f>+C39*D25</f>
        <v>6924</v>
      </c>
      <c r="E39" s="106">
        <f>+D39/$D$43</f>
        <v>0.15777960076565492</v>
      </c>
      <c r="F39" s="21">
        <v>60632</v>
      </c>
      <c r="G39" s="24">
        <v>2.4</v>
      </c>
      <c r="H39" s="25">
        <f>+F39*G39</f>
        <v>145516.79999999999</v>
      </c>
      <c r="I39" s="25">
        <f>+E39*$G$13</f>
        <v>662674.32321575063</v>
      </c>
      <c r="J39" s="60">
        <f>I39/H39</f>
        <v>4.5539368871205985</v>
      </c>
    </row>
    <row r="40" spans="1:11" x14ac:dyDescent="0.2">
      <c r="A40" s="19" t="s">
        <v>21</v>
      </c>
      <c r="B40" s="20">
        <v>2</v>
      </c>
      <c r="C40" s="20">
        <v>32</v>
      </c>
      <c r="D40" s="49">
        <f>+C40*D26</f>
        <v>24576</v>
      </c>
      <c r="E40" s="106">
        <f>+D40/$D$43</f>
        <v>0.56002187585452556</v>
      </c>
      <c r="F40" s="21">
        <v>73124</v>
      </c>
      <c r="G40" s="24">
        <v>2.4</v>
      </c>
      <c r="H40" s="25">
        <f>+F40*G40</f>
        <v>175497.60000000001</v>
      </c>
      <c r="I40" s="25">
        <f t="shared" ref="I40:I41" si="0">+E40*$G$13</f>
        <v>2352091.8785890075</v>
      </c>
      <c r="J40" s="60">
        <f t="shared" ref="J40:J41" si="1">I40/H40</f>
        <v>13.40241620733849</v>
      </c>
    </row>
    <row r="41" spans="1:11" x14ac:dyDescent="0.2">
      <c r="A41" s="19" t="s">
        <v>21</v>
      </c>
      <c r="B41" s="20">
        <v>3</v>
      </c>
      <c r="C41" s="20">
        <v>12</v>
      </c>
      <c r="D41" s="49">
        <f>+C41*D27</f>
        <v>12384</v>
      </c>
      <c r="E41" s="106">
        <f>+D41/$D$43</f>
        <v>0.28219852337981954</v>
      </c>
      <c r="F41" s="21">
        <v>93601</v>
      </c>
      <c r="G41" s="24">
        <v>2.4</v>
      </c>
      <c r="H41" s="25">
        <f>+F41*G41</f>
        <v>224642.4</v>
      </c>
      <c r="I41" s="25">
        <f t="shared" si="0"/>
        <v>1185233.7981952422</v>
      </c>
      <c r="J41" s="60">
        <f t="shared" si="1"/>
        <v>5.2760912374299878</v>
      </c>
    </row>
    <row r="42" spans="1:11" x14ac:dyDescent="0.2">
      <c r="A42" s="19"/>
      <c r="B42" s="20"/>
      <c r="C42" s="20"/>
      <c r="D42" s="23"/>
      <c r="E42" s="23"/>
      <c r="F42" s="21"/>
      <c r="G42" s="24"/>
      <c r="H42" s="25"/>
      <c r="I42" s="25"/>
      <c r="J42" s="25"/>
    </row>
    <row r="43" spans="1:11" x14ac:dyDescent="0.2">
      <c r="A43" s="111" t="s">
        <v>22</v>
      </c>
      <c r="B43" s="112"/>
      <c r="C43" s="112">
        <f>SUM(C38:C42)</f>
        <v>56</v>
      </c>
      <c r="D43" s="112">
        <f>SUM(D39:D42)</f>
        <v>43884</v>
      </c>
      <c r="E43" s="112"/>
      <c r="F43" s="75"/>
      <c r="G43" s="122"/>
      <c r="H43" s="122"/>
      <c r="I43" s="122"/>
      <c r="J43" s="123">
        <f>SUM(J39:J42)</f>
        <v>23.232444331889077</v>
      </c>
    </row>
    <row r="44" spans="1:11" x14ac:dyDescent="0.2">
      <c r="A44" s="43"/>
      <c r="B44" s="114"/>
      <c r="C44" s="114"/>
      <c r="D44" s="114"/>
      <c r="E44" s="114"/>
      <c r="F44" s="124"/>
      <c r="G44" s="125"/>
      <c r="H44" s="125"/>
      <c r="I44" s="125"/>
      <c r="J44" s="125"/>
    </row>
    <row r="45" spans="1:11" ht="16.5" thickBot="1" x14ac:dyDescent="0.3">
      <c r="A45" s="117" t="s">
        <v>36</v>
      </c>
      <c r="B45" s="132"/>
      <c r="C45" s="132"/>
      <c r="D45" s="132"/>
      <c r="E45" s="133"/>
      <c r="F45" s="39"/>
      <c r="G45" s="40"/>
      <c r="H45" s="40"/>
      <c r="I45" s="40"/>
      <c r="J45" s="40"/>
      <c r="K45" s="108"/>
    </row>
    <row r="46" spans="1:11" ht="15.75" x14ac:dyDescent="0.25">
      <c r="A46" s="116"/>
      <c r="B46" s="126"/>
      <c r="C46" s="126"/>
      <c r="D46" s="126"/>
      <c r="E46" s="127"/>
      <c r="F46" s="124"/>
      <c r="G46" s="125"/>
      <c r="H46" s="125"/>
      <c r="I46" s="125"/>
      <c r="J46" s="125"/>
    </row>
    <row r="47" spans="1:11" ht="15.75" x14ac:dyDescent="0.25">
      <c r="A47" s="128" t="s">
        <v>37</v>
      </c>
      <c r="B47" s="129" t="s">
        <v>38</v>
      </c>
      <c r="C47" s="129" t="s">
        <v>39</v>
      </c>
      <c r="D47" s="129" t="s">
        <v>43</v>
      </c>
      <c r="E47" s="127"/>
      <c r="F47" s="124"/>
      <c r="G47" s="125"/>
      <c r="H47" s="125"/>
      <c r="I47" s="125"/>
      <c r="J47" s="125"/>
    </row>
    <row r="48" spans="1:11" ht="15" x14ac:dyDescent="0.2">
      <c r="A48" s="130" t="s">
        <v>40</v>
      </c>
      <c r="B48" s="134">
        <f>+G25</f>
        <v>3.3133716160787534</v>
      </c>
      <c r="C48" s="134">
        <f>+J39</f>
        <v>4.5539368871205985</v>
      </c>
      <c r="D48" s="134">
        <f>+MAX(B48:C48)</f>
        <v>4.5539368871205985</v>
      </c>
      <c r="E48" s="127"/>
      <c r="F48" s="124"/>
      <c r="G48" s="125"/>
      <c r="H48" s="125"/>
      <c r="I48" s="125"/>
      <c r="J48" s="125"/>
    </row>
    <row r="49" spans="1:12" ht="15" x14ac:dyDescent="0.2">
      <c r="A49" s="130" t="s">
        <v>41</v>
      </c>
      <c r="B49" s="134">
        <f>+G26</f>
        <v>11.760459392945037</v>
      </c>
      <c r="C49" s="134">
        <f t="shared" ref="C49:C50" si="2">+J40</f>
        <v>13.40241620733849</v>
      </c>
      <c r="D49" s="134">
        <f t="shared" ref="D49:D50" si="3">+MAX(B49:C49)</f>
        <v>13.40241620733849</v>
      </c>
      <c r="E49" s="127"/>
      <c r="F49" s="124"/>
      <c r="G49" s="125"/>
      <c r="H49" s="125"/>
      <c r="I49" s="125"/>
      <c r="J49" s="125"/>
    </row>
    <row r="50" spans="1:12" ht="15" x14ac:dyDescent="0.2">
      <c r="A50" s="130" t="s">
        <v>42</v>
      </c>
      <c r="B50" s="134">
        <f>+G27</f>
        <v>5.9261689909762101</v>
      </c>
      <c r="C50" s="134">
        <f t="shared" si="2"/>
        <v>5.2760912374299878</v>
      </c>
      <c r="D50" s="134">
        <f t="shared" si="3"/>
        <v>5.9261689909762101</v>
      </c>
      <c r="E50" s="114"/>
      <c r="F50" s="124"/>
      <c r="G50" s="125"/>
      <c r="H50" s="125"/>
      <c r="I50" s="125"/>
      <c r="J50" s="125"/>
    </row>
    <row r="51" spans="1:12" ht="15" x14ac:dyDescent="0.2">
      <c r="A51" s="131" t="s">
        <v>22</v>
      </c>
      <c r="B51" s="112">
        <f>SUM(B48:B50)</f>
        <v>21</v>
      </c>
      <c r="C51" s="112">
        <f>SUM(C48:C50)</f>
        <v>23.232444331889077</v>
      </c>
      <c r="D51" s="134">
        <f>SUM(D48:D50)</f>
        <v>23.882522085435298</v>
      </c>
      <c r="E51" s="114"/>
      <c r="F51" s="124"/>
      <c r="G51" s="125"/>
      <c r="H51" s="125"/>
      <c r="I51" s="125"/>
      <c r="J51" s="125"/>
    </row>
    <row r="52" spans="1:12" x14ac:dyDescent="0.2">
      <c r="A52" s="43"/>
      <c r="B52" s="114"/>
      <c r="C52" s="114"/>
      <c r="D52" s="114"/>
      <c r="E52" s="114"/>
      <c r="F52" s="124"/>
      <c r="G52" s="125"/>
      <c r="H52" s="125"/>
      <c r="I52" s="125"/>
      <c r="J52" s="125"/>
    </row>
    <row r="53" spans="1:12" x14ac:dyDescent="0.2">
      <c r="A53" s="43"/>
      <c r="B53" s="114"/>
      <c r="C53" s="114"/>
      <c r="D53" s="114"/>
      <c r="E53" s="114"/>
      <c r="F53" s="124"/>
      <c r="G53" s="125"/>
      <c r="H53" s="125"/>
      <c r="I53" s="125"/>
      <c r="J53" s="125"/>
    </row>
    <row r="54" spans="1:12" ht="16.5" thickBot="1" x14ac:dyDescent="0.3">
      <c r="A54" s="13" t="s">
        <v>55</v>
      </c>
      <c r="B54" s="13"/>
      <c r="C54" s="12"/>
      <c r="D54" s="13"/>
      <c r="E54" s="14"/>
      <c r="F54" s="14"/>
      <c r="G54" s="140"/>
      <c r="H54" s="140"/>
      <c r="I54" s="141"/>
      <c r="J54" s="14"/>
      <c r="K54" s="108"/>
      <c r="L54" s="14"/>
    </row>
    <row r="55" spans="1:12" ht="15.75" x14ac:dyDescent="0.25">
      <c r="A55" s="9"/>
      <c r="B55" s="9" t="s">
        <v>12</v>
      </c>
      <c r="C55" s="1"/>
      <c r="D55" s="30"/>
      <c r="E55" s="1"/>
      <c r="F55" s="1"/>
      <c r="H55" s="64"/>
      <c r="I55" s="34"/>
      <c r="J55" s="18"/>
      <c r="L55" s="64">
        <f>+G13</f>
        <v>4200000</v>
      </c>
    </row>
    <row r="56" spans="1:12" ht="15.75" x14ac:dyDescent="0.25">
      <c r="A56" s="9"/>
      <c r="B56" s="9"/>
      <c r="C56" s="62"/>
      <c r="D56" s="63"/>
      <c r="E56" s="62"/>
      <c r="F56" s="62"/>
      <c r="G56" s="65"/>
      <c r="H56" s="66"/>
      <c r="I56" s="67"/>
      <c r="J56" s="18"/>
      <c r="L56" s="18"/>
    </row>
    <row r="57" spans="1:12" ht="45" x14ac:dyDescent="0.25">
      <c r="A57" s="9"/>
      <c r="B57" s="91" t="s">
        <v>45</v>
      </c>
      <c r="C57" s="92" t="s">
        <v>19</v>
      </c>
      <c r="D57" s="93" t="s">
        <v>46</v>
      </c>
      <c r="E57" s="93" t="s">
        <v>47</v>
      </c>
      <c r="F57" s="94" t="s">
        <v>48</v>
      </c>
      <c r="G57" s="95" t="s">
        <v>49</v>
      </c>
      <c r="H57" s="91" t="s">
        <v>44</v>
      </c>
      <c r="I57" s="90" t="s">
        <v>119</v>
      </c>
      <c r="J57" s="96" t="s">
        <v>52</v>
      </c>
      <c r="K57" s="136" t="s">
        <v>53</v>
      </c>
      <c r="L57" s="99" t="s">
        <v>54</v>
      </c>
    </row>
    <row r="58" spans="1:12" ht="15.75" x14ac:dyDescent="0.25">
      <c r="A58" s="9"/>
      <c r="B58" s="69" t="s">
        <v>40</v>
      </c>
      <c r="C58" s="85">
        <f>+D48</f>
        <v>4.5539368871205985</v>
      </c>
      <c r="D58" s="71">
        <v>577</v>
      </c>
      <c r="E58" s="86">
        <f>+C58*D58</f>
        <v>2627.6215838685853</v>
      </c>
      <c r="F58" s="87">
        <f>+E58/$E$63</f>
        <v>0.13803082727717486</v>
      </c>
      <c r="G58" s="73">
        <f>+F58*$L$55</f>
        <v>579729.47456413438</v>
      </c>
      <c r="H58" s="74">
        <f>+G58/C58</f>
        <v>127302.92248970771</v>
      </c>
      <c r="I58" s="75">
        <f>+H39</f>
        <v>145516.79999999999</v>
      </c>
      <c r="J58" s="88" t="str">
        <f>+IF(H58&lt;I58,"Yes","No")</f>
        <v>Yes</v>
      </c>
      <c r="K58" s="137">
        <f>IF(H58&lt;I58,H58,I58)</f>
        <v>127302.92248970771</v>
      </c>
      <c r="L58" s="139">
        <f>+C58*K58</f>
        <v>579729.47456413438</v>
      </c>
    </row>
    <row r="59" spans="1:12" ht="15.75" x14ac:dyDescent="0.25">
      <c r="A59" s="9"/>
      <c r="B59" s="69" t="s">
        <v>41</v>
      </c>
      <c r="C59" s="85">
        <f>+D49</f>
        <v>13.40241620733849</v>
      </c>
      <c r="D59" s="71">
        <v>768</v>
      </c>
      <c r="E59" s="86">
        <f t="shared" ref="E59:E60" si="4">+C59*D59</f>
        <v>10293.05564723596</v>
      </c>
      <c r="F59" s="87">
        <f>+E59/$E$63</f>
        <v>0.54070152069090027</v>
      </c>
      <c r="G59" s="73">
        <f>+F59*$L$55</f>
        <v>2270946.386901781</v>
      </c>
      <c r="H59" s="74">
        <f t="shared" ref="H59:H60" si="5">+G59/C59</f>
        <v>169443.05801056416</v>
      </c>
      <c r="I59" s="75">
        <f>+H40</f>
        <v>175497.60000000001</v>
      </c>
      <c r="J59" s="88" t="str">
        <f t="shared" ref="J59:J60" si="6">+IF(H59&lt;I59,"Yes","No")</f>
        <v>Yes</v>
      </c>
      <c r="K59" s="137">
        <f t="shared" ref="K59:K60" si="7">IF(H59&lt;I59,H59,I59)</f>
        <v>169443.05801056416</v>
      </c>
      <c r="L59" s="139">
        <f t="shared" ref="L59:L60" si="8">+C59*K59</f>
        <v>2270946.386901781</v>
      </c>
    </row>
    <row r="60" spans="1:12" ht="15.75" x14ac:dyDescent="0.25">
      <c r="A60" s="9"/>
      <c r="B60" s="69" t="s">
        <v>42</v>
      </c>
      <c r="C60" s="85">
        <f>+D50</f>
        <v>5.9261689909762101</v>
      </c>
      <c r="D60" s="71">
        <v>1032</v>
      </c>
      <c r="E60" s="86">
        <f t="shared" si="4"/>
        <v>6115.8063986874486</v>
      </c>
      <c r="F60" s="87">
        <f>+E60/$E$63</f>
        <v>0.32126765203192487</v>
      </c>
      <c r="G60" s="73">
        <f>+F60*$L$55</f>
        <v>1349324.1385340844</v>
      </c>
      <c r="H60" s="74">
        <f t="shared" si="5"/>
        <v>227689.1092016956</v>
      </c>
      <c r="I60" s="75">
        <f>+H41</f>
        <v>224642.4</v>
      </c>
      <c r="J60" s="88" t="str">
        <f t="shared" si="6"/>
        <v>No</v>
      </c>
      <c r="K60" s="137">
        <f t="shared" si="7"/>
        <v>224642.4</v>
      </c>
      <c r="L60" s="139">
        <f t="shared" si="8"/>
        <v>1331268.8249384742</v>
      </c>
    </row>
    <row r="61" spans="1:12" ht="15.75" x14ac:dyDescent="0.25">
      <c r="A61" s="9"/>
      <c r="B61" s="69"/>
      <c r="C61" s="70"/>
      <c r="D61" s="71"/>
      <c r="E61" s="71"/>
      <c r="F61" s="72"/>
      <c r="G61" s="73"/>
      <c r="H61" s="74"/>
      <c r="I61" s="75"/>
      <c r="J61" s="44"/>
      <c r="K61" s="138"/>
      <c r="L61" s="44"/>
    </row>
    <row r="62" spans="1:12" ht="15.75" x14ac:dyDescent="0.25">
      <c r="A62" s="9"/>
      <c r="B62" s="69"/>
      <c r="C62" s="70"/>
      <c r="D62" s="71"/>
      <c r="E62" s="71"/>
      <c r="F62" s="72"/>
      <c r="G62" s="73"/>
      <c r="H62" s="74"/>
      <c r="I62" s="75"/>
      <c r="J62" s="44"/>
      <c r="K62" s="138"/>
      <c r="L62" s="44"/>
    </row>
    <row r="63" spans="1:12" ht="15.75" x14ac:dyDescent="0.25">
      <c r="A63" s="9"/>
      <c r="B63" s="68" t="s">
        <v>22</v>
      </c>
      <c r="C63" s="142">
        <f>SUM(C58:C62)</f>
        <v>23.882522085435298</v>
      </c>
      <c r="D63" s="76"/>
      <c r="E63" s="77">
        <f>SUM(E58:E62)</f>
        <v>19036.483629791994</v>
      </c>
      <c r="F63" s="78"/>
      <c r="G63" s="89">
        <f>SUM(G58:G62)</f>
        <v>4200000</v>
      </c>
      <c r="H63" s="79"/>
      <c r="I63" s="75"/>
      <c r="J63" s="44"/>
      <c r="K63" s="138"/>
      <c r="L63" s="139">
        <f>SUM(L58:L62)</f>
        <v>4181944.6864043893</v>
      </c>
    </row>
    <row r="64" spans="1:12" ht="15.75" x14ac:dyDescent="0.25">
      <c r="A64" s="9"/>
      <c r="B64" s="80"/>
      <c r="C64" s="81"/>
      <c r="D64" s="82"/>
      <c r="E64" s="83"/>
      <c r="F64" s="66"/>
      <c r="G64" s="84"/>
      <c r="H64" s="6"/>
      <c r="I64" s="6"/>
      <c r="J64" s="67"/>
      <c r="K64" s="18"/>
      <c r="L64" s="18"/>
    </row>
    <row r="65" spans="1:12" ht="16.5" thickBot="1" x14ac:dyDescent="0.3">
      <c r="A65" s="13" t="s">
        <v>56</v>
      </c>
      <c r="B65" s="12"/>
      <c r="C65" s="13"/>
      <c r="D65" s="13"/>
      <c r="E65" s="143"/>
      <c r="F65" s="140"/>
      <c r="G65" s="144"/>
      <c r="H65" s="108"/>
      <c r="I65" s="108"/>
      <c r="J65" s="39"/>
      <c r="K65" s="14"/>
      <c r="L65" s="14"/>
    </row>
    <row r="66" spans="1:12" ht="15.75" x14ac:dyDescent="0.25">
      <c r="A66" s="9"/>
      <c r="B66" s="9"/>
      <c r="C66" s="2"/>
      <c r="D66" s="9"/>
      <c r="E66" s="9"/>
      <c r="F66" s="9"/>
      <c r="G66" s="15"/>
      <c r="H66" s="26"/>
      <c r="I66" s="26"/>
      <c r="J66" s="28"/>
      <c r="K66" s="27"/>
    </row>
    <row r="67" spans="1:12" ht="15.75" x14ac:dyDescent="0.25">
      <c r="A67" s="9"/>
      <c r="F67" s="9"/>
      <c r="G67" s="15"/>
      <c r="H67" s="26"/>
      <c r="I67" s="26"/>
      <c r="J67" s="187" t="s">
        <v>12</v>
      </c>
      <c r="K67" s="187"/>
      <c r="L67" s="145">
        <f>+L55</f>
        <v>4200000</v>
      </c>
    </row>
    <row r="68" spans="1:12" ht="20.25" customHeight="1" x14ac:dyDescent="0.25">
      <c r="A68" s="9"/>
      <c r="B68" s="9"/>
      <c r="C68" s="2"/>
      <c r="D68" s="9"/>
      <c r="E68" s="9"/>
      <c r="F68" s="9"/>
      <c r="G68" s="15"/>
      <c r="H68" s="26"/>
      <c r="I68" s="26"/>
      <c r="J68" s="188" t="s">
        <v>54</v>
      </c>
      <c r="K68" s="188"/>
      <c r="L68" s="146">
        <f>+L63</f>
        <v>4181944.6864043893</v>
      </c>
    </row>
    <row r="69" spans="1:12" ht="15.75" x14ac:dyDescent="0.25">
      <c r="A69" s="9"/>
      <c r="B69" s="9"/>
      <c r="C69" s="2"/>
      <c r="D69" s="9"/>
      <c r="E69" s="9"/>
      <c r="F69" s="9"/>
      <c r="G69" s="15"/>
      <c r="H69" s="26"/>
      <c r="I69" s="26"/>
      <c r="J69" s="186" t="s">
        <v>57</v>
      </c>
      <c r="K69" s="186"/>
      <c r="L69" s="146">
        <f>+L67-L68</f>
        <v>18055.313595610671</v>
      </c>
    </row>
    <row r="70" spans="1:12" ht="15.75" x14ac:dyDescent="0.25">
      <c r="A70" s="9"/>
      <c r="B70" s="9"/>
      <c r="C70" s="2"/>
      <c r="D70" s="9"/>
      <c r="E70" s="9"/>
      <c r="F70" s="9"/>
      <c r="G70" s="15"/>
      <c r="H70" s="26"/>
      <c r="I70" s="26"/>
      <c r="J70" s="28"/>
      <c r="K70" s="29"/>
    </row>
    <row r="71" spans="1:12" ht="15.75" x14ac:dyDescent="0.25">
      <c r="A71" s="9"/>
      <c r="B71" s="9"/>
      <c r="C71" s="2"/>
      <c r="D71" s="9"/>
      <c r="E71" s="9"/>
      <c r="F71" s="9"/>
      <c r="G71" s="15"/>
      <c r="H71" s="26"/>
      <c r="I71" s="26"/>
      <c r="J71" s="28"/>
      <c r="K71" s="29"/>
    </row>
    <row r="72" spans="1:12" ht="15.75" x14ac:dyDescent="0.25">
      <c r="A72" s="30"/>
      <c r="B72" s="30"/>
      <c r="C72" s="1"/>
      <c r="D72" s="30"/>
      <c r="E72" s="30"/>
      <c r="F72" s="30"/>
      <c r="G72" s="31"/>
      <c r="H72" s="18"/>
      <c r="I72" s="18"/>
      <c r="J72" s="32"/>
      <c r="K72" s="33"/>
    </row>
    <row r="73" spans="1:12" ht="15.75" x14ac:dyDescent="0.25">
      <c r="A73" s="9" t="s">
        <v>23</v>
      </c>
      <c r="B73" s="9"/>
      <c r="C73" s="2"/>
      <c r="D73" s="9"/>
      <c r="E73" s="9"/>
      <c r="F73" s="9"/>
      <c r="G73" s="10"/>
      <c r="H73" s="10"/>
      <c r="I73" s="10"/>
      <c r="J73" s="10"/>
      <c r="K73" s="10"/>
    </row>
    <row r="74" spans="1:12" ht="15.75" x14ac:dyDescent="0.25">
      <c r="A74" s="9"/>
      <c r="B74" s="9" t="s">
        <v>12</v>
      </c>
      <c r="C74" s="2"/>
      <c r="D74" s="9"/>
      <c r="E74" s="9"/>
      <c r="F74" s="9"/>
      <c r="G74" s="2"/>
      <c r="H74" s="2"/>
      <c r="I74" s="2"/>
      <c r="J74" s="41" t="s">
        <v>8</v>
      </c>
      <c r="K74" s="41">
        <f>+L68</f>
        <v>4181944.6864043893</v>
      </c>
    </row>
    <row r="75" spans="1:12" ht="15.75" x14ac:dyDescent="0.25">
      <c r="A75" s="9"/>
      <c r="B75" s="185" t="s">
        <v>24</v>
      </c>
      <c r="C75" s="185"/>
      <c r="D75" s="185"/>
      <c r="E75" s="185"/>
      <c r="F75" s="185"/>
      <c r="G75" s="185"/>
      <c r="H75" s="185"/>
      <c r="I75" s="107"/>
      <c r="J75" s="42" t="s">
        <v>8</v>
      </c>
      <c r="K75" s="147">
        <v>4181945</v>
      </c>
    </row>
    <row r="76" spans="1:12" ht="15.75" x14ac:dyDescent="0.25">
      <c r="A76" s="9"/>
      <c r="B76" s="9"/>
      <c r="C76" s="2"/>
      <c r="D76" s="9"/>
      <c r="E76" s="9"/>
      <c r="F76" s="9"/>
      <c r="G76" s="2"/>
      <c r="H76" s="2"/>
      <c r="I76" s="2"/>
      <c r="J76" s="2"/>
      <c r="K76" s="2"/>
    </row>
    <row r="77" spans="1:12" ht="16.5" thickBot="1" x14ac:dyDescent="0.3">
      <c r="A77" s="13"/>
      <c r="B77" s="13" t="s">
        <v>25</v>
      </c>
      <c r="C77" s="12"/>
      <c r="D77" s="13"/>
      <c r="E77" s="13"/>
      <c r="F77" s="13"/>
      <c r="G77" s="14"/>
      <c r="H77" s="12"/>
      <c r="I77" s="12"/>
      <c r="J77" s="12"/>
      <c r="K77" s="14" t="str">
        <f>IF(+K74&lt;=+K75,"Yes","No")</f>
        <v>Yes</v>
      </c>
    </row>
  </sheetData>
  <mergeCells count="4">
    <mergeCell ref="B75:H75"/>
    <mergeCell ref="J69:K69"/>
    <mergeCell ref="J67:K67"/>
    <mergeCell ref="J68:K6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topLeftCell="A35" workbookViewId="0">
      <selection activeCell="A61" sqref="A61"/>
    </sheetView>
  </sheetViews>
  <sheetFormatPr defaultRowHeight="12.75" x14ac:dyDescent="0.2"/>
  <cols>
    <col min="1" max="1" width="0.7109375" customWidth="1"/>
    <col min="8" max="8" width="12.85546875" customWidth="1"/>
    <col min="9" max="9" width="12.42578125" customWidth="1"/>
    <col min="10" max="10" width="13.42578125" customWidth="1"/>
    <col min="11" max="11" width="19.140625" customWidth="1"/>
    <col min="12" max="12" width="17.42578125" customWidth="1"/>
    <col min="13" max="13" width="13.28515625" customWidth="1"/>
    <col min="14" max="14" width="12.7109375" customWidth="1"/>
    <col min="15" max="15" width="16" customWidth="1"/>
  </cols>
  <sheetData>
    <row r="1" spans="2:16" ht="18" x14ac:dyDescent="0.25">
      <c r="B1" s="3" t="s">
        <v>0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</row>
    <row r="2" spans="2:16" ht="18" x14ac:dyDescent="0.25">
      <c r="B2" s="5" t="s">
        <v>1</v>
      </c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</row>
    <row r="3" spans="2:16" ht="18.75" thickBot="1" x14ac:dyDescent="0.3">
      <c r="B3" s="7" t="s">
        <v>58</v>
      </c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108"/>
    </row>
    <row r="4" spans="2:16" ht="15.75" x14ac:dyDescent="0.25">
      <c r="B4" s="9" t="s">
        <v>3</v>
      </c>
      <c r="C4" s="9"/>
      <c r="D4" s="9"/>
      <c r="E4" s="9"/>
      <c r="F4" s="9"/>
      <c r="G4" s="9"/>
      <c r="H4" s="148"/>
      <c r="I4" s="9"/>
      <c r="J4" s="9"/>
      <c r="K4" s="9"/>
      <c r="L4" s="9"/>
      <c r="M4" s="10"/>
      <c r="N4" s="10"/>
      <c r="O4" s="10"/>
      <c r="P4" s="6"/>
    </row>
    <row r="5" spans="2:16" ht="15.75" x14ac:dyDescent="0.25">
      <c r="B5" s="9" t="s">
        <v>4</v>
      </c>
      <c r="C5" s="9"/>
      <c r="D5" s="9"/>
      <c r="E5" s="9"/>
      <c r="F5" s="9"/>
      <c r="G5" s="9"/>
      <c r="H5" s="2"/>
      <c r="I5" s="9">
        <v>50</v>
      </c>
      <c r="J5" s="9"/>
      <c r="K5" s="11"/>
      <c r="L5" s="11"/>
      <c r="M5" s="10"/>
      <c r="N5" s="10"/>
      <c r="O5" s="10"/>
      <c r="P5" s="6"/>
    </row>
    <row r="6" spans="2:16" ht="15.75" x14ac:dyDescent="0.25">
      <c r="B6" s="9" t="s">
        <v>59</v>
      </c>
      <c r="C6" s="9"/>
      <c r="D6" s="9"/>
      <c r="E6" s="9"/>
      <c r="F6" s="9"/>
      <c r="G6" s="9"/>
      <c r="H6" s="2"/>
      <c r="I6" s="9">
        <v>12</v>
      </c>
      <c r="J6" s="9"/>
      <c r="K6" s="11"/>
      <c r="L6" s="11"/>
      <c r="M6" s="10"/>
      <c r="N6" s="10"/>
      <c r="O6" s="10"/>
      <c r="P6" s="6"/>
    </row>
    <row r="7" spans="2:16" ht="15.75" x14ac:dyDescent="0.25">
      <c r="B7" s="9" t="s">
        <v>60</v>
      </c>
      <c r="C7" s="9"/>
      <c r="D7" s="9"/>
      <c r="E7" s="9"/>
      <c r="F7" s="9"/>
      <c r="G7" s="9"/>
      <c r="H7" s="2"/>
      <c r="I7" s="9">
        <v>38</v>
      </c>
      <c r="J7" s="9"/>
      <c r="K7" s="11"/>
      <c r="L7" s="11"/>
      <c r="M7" s="10"/>
      <c r="N7" s="10"/>
      <c r="O7" s="10"/>
      <c r="P7" s="6"/>
    </row>
    <row r="8" spans="2:16" ht="15.75" x14ac:dyDescent="0.25">
      <c r="B8" s="9" t="s">
        <v>5</v>
      </c>
      <c r="C8" s="9"/>
      <c r="D8" s="9"/>
      <c r="E8" s="9"/>
      <c r="F8" s="9"/>
      <c r="G8" s="9"/>
      <c r="H8" s="2"/>
      <c r="I8" s="9"/>
      <c r="J8" s="9"/>
      <c r="K8" s="9"/>
      <c r="L8" s="9"/>
      <c r="M8" s="10"/>
      <c r="N8" s="10"/>
      <c r="O8" s="10"/>
      <c r="P8" s="6"/>
    </row>
    <row r="9" spans="2:16" ht="15.75" x14ac:dyDescent="0.25">
      <c r="B9" s="9" t="s">
        <v>6</v>
      </c>
      <c r="C9" s="9"/>
      <c r="D9" s="9"/>
      <c r="E9" s="9"/>
      <c r="F9" s="9"/>
      <c r="G9" s="9"/>
      <c r="H9" s="2"/>
      <c r="I9" s="9"/>
      <c r="J9" s="9"/>
      <c r="K9" s="9"/>
      <c r="L9" s="9"/>
      <c r="M9" s="10"/>
      <c r="N9" s="10"/>
      <c r="O9" s="10"/>
      <c r="P9" s="6"/>
    </row>
    <row r="10" spans="2:16" ht="15.75" x14ac:dyDescent="0.25">
      <c r="B10" s="9" t="s">
        <v>7</v>
      </c>
      <c r="C10" s="9"/>
      <c r="D10" s="9"/>
      <c r="E10" s="9"/>
      <c r="F10" s="9"/>
      <c r="G10" s="9"/>
      <c r="H10" s="2"/>
      <c r="I10" s="149"/>
      <c r="J10" s="9"/>
      <c r="K10" s="9"/>
      <c r="L10" s="9"/>
      <c r="M10" s="10"/>
      <c r="N10" s="10"/>
      <c r="O10" s="10"/>
      <c r="P10" s="6"/>
    </row>
    <row r="11" spans="2:16" ht="15.75" x14ac:dyDescent="0.25">
      <c r="B11" s="9" t="s">
        <v>9</v>
      </c>
      <c r="C11" s="9"/>
      <c r="D11" s="9"/>
      <c r="E11" s="9"/>
      <c r="F11" s="9"/>
      <c r="G11" s="9"/>
      <c r="H11" s="1"/>
      <c r="I11" s="9"/>
      <c r="J11" s="9"/>
      <c r="K11" s="9"/>
      <c r="L11" s="9"/>
      <c r="M11" s="10"/>
      <c r="N11" s="10"/>
      <c r="O11" s="10"/>
      <c r="P11" s="6"/>
    </row>
    <row r="12" spans="2:16" ht="15.75" x14ac:dyDescent="0.25">
      <c r="B12" s="9" t="s">
        <v>10</v>
      </c>
      <c r="C12" s="9"/>
      <c r="D12" s="9"/>
      <c r="E12" s="9"/>
      <c r="F12" s="9"/>
      <c r="G12" s="9"/>
      <c r="H12" s="2"/>
      <c r="I12" s="9"/>
      <c r="J12" s="9"/>
      <c r="K12" s="9"/>
      <c r="L12" s="9"/>
      <c r="M12" s="10"/>
      <c r="N12" s="10"/>
      <c r="O12" s="10"/>
      <c r="P12" s="6"/>
    </row>
    <row r="13" spans="2:16" ht="16.5" thickBot="1" x14ac:dyDescent="0.3">
      <c r="B13" s="13"/>
      <c r="C13" s="13"/>
      <c r="D13" s="13"/>
      <c r="E13" s="13"/>
      <c r="F13" s="13"/>
      <c r="G13" s="13"/>
      <c r="H13" s="12"/>
      <c r="I13" s="13"/>
      <c r="J13" s="13"/>
      <c r="K13" s="13"/>
      <c r="L13" s="13"/>
      <c r="M13" s="14"/>
      <c r="N13" s="14"/>
      <c r="O13" s="14"/>
      <c r="P13" s="108"/>
    </row>
    <row r="14" spans="2:16" ht="16.5" thickBot="1" x14ac:dyDescent="0.3">
      <c r="B14" s="30" t="s">
        <v>61</v>
      </c>
      <c r="C14" s="30"/>
      <c r="D14" s="30"/>
      <c r="E14" s="30"/>
      <c r="F14" s="30"/>
      <c r="G14" s="30"/>
      <c r="H14" s="1"/>
      <c r="I14" s="30"/>
      <c r="J14" s="30"/>
      <c r="K14" s="150">
        <f>+'[1]DEVELOPMENT I (REV)'!H109+'[1]DEVELOPMENT I (REV)'!I109</f>
        <v>5125460.43</v>
      </c>
      <c r="L14" s="30"/>
      <c r="M14" s="18"/>
      <c r="N14" s="18"/>
      <c r="O14" s="18"/>
      <c r="P14" s="150" t="s">
        <v>8</v>
      </c>
    </row>
    <row r="15" spans="2:16" ht="16.5" thickBot="1" x14ac:dyDescent="0.3">
      <c r="B15" s="30" t="s">
        <v>62</v>
      </c>
      <c r="C15" s="30"/>
      <c r="D15" s="30"/>
      <c r="E15" s="30"/>
      <c r="F15" s="30"/>
      <c r="G15" s="30"/>
      <c r="H15" s="1"/>
      <c r="I15" s="30"/>
      <c r="J15" s="30"/>
      <c r="K15" s="151">
        <v>29</v>
      </c>
      <c r="L15" s="30"/>
      <c r="M15" s="18"/>
      <c r="N15" s="18"/>
      <c r="O15" s="18"/>
      <c r="P15" s="6"/>
    </row>
    <row r="16" spans="2:16" ht="13.5" thickBot="1" x14ac:dyDescent="0.25">
      <c r="I16" s="148" t="s">
        <v>63</v>
      </c>
      <c r="J16" s="148"/>
      <c r="K16" s="148" t="s">
        <v>64</v>
      </c>
    </row>
    <row r="17" spans="2:14" ht="16.5" thickBot="1" x14ac:dyDescent="0.3">
      <c r="B17" s="30" t="s">
        <v>65</v>
      </c>
      <c r="C17" s="30"/>
      <c r="D17" s="30"/>
      <c r="E17" s="30"/>
      <c r="F17" s="30"/>
      <c r="G17" s="1"/>
      <c r="H17" s="30"/>
      <c r="I17" s="30">
        <f>(+I6/I5)*K15</f>
        <v>6.96</v>
      </c>
      <c r="J17" s="30"/>
      <c r="K17" s="152">
        <v>7</v>
      </c>
      <c r="L17" t="s">
        <v>66</v>
      </c>
    </row>
    <row r="18" spans="2:14" ht="16.5" thickBot="1" x14ac:dyDescent="0.3">
      <c r="B18" s="30" t="s">
        <v>67</v>
      </c>
      <c r="C18" s="30"/>
      <c r="D18" s="30"/>
      <c r="E18" s="30"/>
      <c r="F18" s="30"/>
      <c r="G18" s="1"/>
      <c r="H18" s="30"/>
      <c r="I18" s="30">
        <f>(+I7/I5)*K15</f>
        <v>22.04</v>
      </c>
      <c r="J18" s="30"/>
      <c r="K18" s="153">
        <v>22</v>
      </c>
      <c r="L18" t="s">
        <v>66</v>
      </c>
    </row>
    <row r="19" spans="2:14" ht="15.75" x14ac:dyDescent="0.25">
      <c r="B19" s="30" t="s">
        <v>68</v>
      </c>
      <c r="C19" s="30"/>
      <c r="D19" s="30"/>
      <c r="E19" s="30"/>
      <c r="F19" s="30"/>
      <c r="G19" s="1"/>
      <c r="H19" s="30"/>
      <c r="I19" s="30"/>
      <c r="J19" s="30"/>
      <c r="K19" s="154">
        <f>+'[1]DEVELOPMENT I (REV)'!G109</f>
        <v>19498469.419999998</v>
      </c>
    </row>
    <row r="20" spans="2:14" ht="15.75" x14ac:dyDescent="0.25">
      <c r="B20" s="30" t="s">
        <v>69</v>
      </c>
      <c r="C20" s="30"/>
      <c r="D20" s="30"/>
      <c r="E20" s="30"/>
      <c r="F20" s="30"/>
      <c r="G20" s="80"/>
      <c r="H20" s="30"/>
      <c r="I20" s="30"/>
      <c r="J20" s="30"/>
      <c r="K20" s="155">
        <f>+'[1]DEVELOPMENT I (REV)'!E112</f>
        <v>14282948.02</v>
      </c>
    </row>
    <row r="21" spans="2:14" ht="15.75" x14ac:dyDescent="0.25">
      <c r="B21" s="30" t="s">
        <v>70</v>
      </c>
      <c r="C21" s="30"/>
      <c r="D21" s="30"/>
      <c r="E21" s="30"/>
      <c r="F21" s="156"/>
      <c r="G21" s="1"/>
      <c r="H21" s="30" t="s">
        <v>8</v>
      </c>
      <c r="I21" s="30"/>
      <c r="J21" s="30"/>
      <c r="K21" s="155">
        <f>+'[1]DEVELOPMENT I (REV)'!E29+'[1]DEVELOPMENT I (REV)'!E22+'[1]DEVELOPMENT I (REV)'!E33+'[1]DEVELOPMENT I (REV)'!E34</f>
        <v>9654421.5899999999</v>
      </c>
      <c r="L21" s="2" t="s">
        <v>71</v>
      </c>
    </row>
    <row r="22" spans="2:14" ht="15.75" x14ac:dyDescent="0.25">
      <c r="B22" s="149" t="s">
        <v>72</v>
      </c>
      <c r="C22" s="157"/>
      <c r="D22" s="157"/>
      <c r="E22" s="157"/>
      <c r="F22" s="30"/>
      <c r="G22" s="1"/>
      <c r="H22" s="30"/>
      <c r="I22" s="30"/>
      <c r="J22" s="30"/>
      <c r="K22" s="158">
        <v>36305</v>
      </c>
      <c r="L22" s="157" t="s">
        <v>73</v>
      </c>
    </row>
    <row r="23" spans="2:14" ht="15.75" x14ac:dyDescent="0.25">
      <c r="B23" s="149" t="s">
        <v>74</v>
      </c>
      <c r="C23" s="157"/>
      <c r="D23" s="157"/>
      <c r="E23" s="157"/>
      <c r="F23" s="30"/>
      <c r="G23" s="1"/>
      <c r="H23" s="30"/>
      <c r="I23" s="30"/>
      <c r="J23" s="30"/>
      <c r="K23" s="158">
        <v>27394</v>
      </c>
      <c r="L23" s="157" t="s">
        <v>73</v>
      </c>
    </row>
    <row r="24" spans="2:14" ht="15.75" x14ac:dyDescent="0.25">
      <c r="B24" s="149" t="s">
        <v>75</v>
      </c>
      <c r="C24" s="157"/>
      <c r="D24" s="157"/>
      <c r="E24" s="157"/>
      <c r="F24" s="157"/>
      <c r="K24" s="158">
        <f>+K22-K23</f>
        <v>8911</v>
      </c>
      <c r="L24" s="157" t="s">
        <v>73</v>
      </c>
    </row>
    <row r="25" spans="2:14" ht="15.75" x14ac:dyDescent="0.25">
      <c r="B25" s="149" t="s">
        <v>76</v>
      </c>
      <c r="C25" s="157"/>
      <c r="D25" s="157"/>
      <c r="E25" s="157"/>
      <c r="F25" s="157"/>
      <c r="K25" s="158">
        <v>5042</v>
      </c>
      <c r="L25" s="157" t="s">
        <v>73</v>
      </c>
    </row>
    <row r="26" spans="2:14" ht="15.75" x14ac:dyDescent="0.25">
      <c r="B26" s="149" t="s">
        <v>77</v>
      </c>
      <c r="C26" s="157"/>
      <c r="D26" s="157"/>
      <c r="E26" s="157"/>
      <c r="F26" s="157"/>
      <c r="K26" s="158">
        <v>22352</v>
      </c>
      <c r="L26" s="157" t="s">
        <v>73</v>
      </c>
    </row>
    <row r="27" spans="2:14" ht="15.75" x14ac:dyDescent="0.25">
      <c r="B27" s="149" t="s">
        <v>78</v>
      </c>
      <c r="C27" s="157"/>
      <c r="D27" s="157"/>
      <c r="E27" s="157"/>
      <c r="F27" s="157"/>
      <c r="K27" s="159">
        <f>+K23/K22</f>
        <v>0.75455171463985682</v>
      </c>
      <c r="L27" s="157"/>
    </row>
    <row r="28" spans="2:14" ht="15.75" x14ac:dyDescent="0.25">
      <c r="B28" s="149" t="s">
        <v>79</v>
      </c>
      <c r="C28" s="157"/>
      <c r="D28" s="157"/>
      <c r="E28" s="157"/>
      <c r="F28" s="157"/>
      <c r="K28" s="159">
        <f>+K24/K22</f>
        <v>0.24544828536014324</v>
      </c>
      <c r="L28" s="157"/>
    </row>
    <row r="29" spans="2:14" ht="15.75" x14ac:dyDescent="0.25">
      <c r="B29" s="149" t="s">
        <v>80</v>
      </c>
      <c r="C29" s="157"/>
      <c r="D29" s="157"/>
      <c r="E29" s="157"/>
      <c r="F29" s="157"/>
      <c r="K29" s="160">
        <f>+K27*K21</f>
        <v>7284760.3645905526</v>
      </c>
      <c r="L29" s="157"/>
    </row>
    <row r="30" spans="2:14" ht="15.75" x14ac:dyDescent="0.25">
      <c r="B30" s="149" t="s">
        <v>81</v>
      </c>
      <c r="C30" s="157"/>
      <c r="D30" s="157"/>
      <c r="E30" s="157"/>
      <c r="F30" s="157"/>
      <c r="K30" s="160">
        <f>+M30</f>
        <v>1340795.8588839003</v>
      </c>
      <c r="L30" s="161">
        <f>+K25/K23</f>
        <v>0.18405490253340148</v>
      </c>
      <c r="M30" s="35">
        <f>+L30*K29</f>
        <v>1340795.8588839003</v>
      </c>
      <c r="N30" t="s">
        <v>82</v>
      </c>
    </row>
    <row r="31" spans="2:14" ht="15.75" x14ac:dyDescent="0.25">
      <c r="B31" s="149" t="s">
        <v>83</v>
      </c>
      <c r="C31" s="157"/>
      <c r="D31" s="157"/>
      <c r="E31" s="157"/>
      <c r="F31" s="157"/>
      <c r="K31" s="160">
        <f>+M31</f>
        <v>5943964.5057066521</v>
      </c>
      <c r="L31" s="161">
        <f>+K26/K23</f>
        <v>0.81594509746659849</v>
      </c>
      <c r="M31" s="35">
        <f>+L31*K29</f>
        <v>5943964.5057066521</v>
      </c>
      <c r="N31" s="36" t="s">
        <v>84</v>
      </c>
    </row>
    <row r="32" spans="2:14" ht="15.75" x14ac:dyDescent="0.25">
      <c r="B32" s="149" t="s">
        <v>85</v>
      </c>
      <c r="C32" s="157"/>
      <c r="D32" s="157"/>
      <c r="E32" s="157"/>
      <c r="F32" s="157"/>
      <c r="K32" s="160">
        <f>+K21-K29</f>
        <v>2369661.2254094472</v>
      </c>
      <c r="L32" s="162">
        <f>+K21-K29</f>
        <v>2369661.2254094472</v>
      </c>
      <c r="M32" t="s">
        <v>86</v>
      </c>
    </row>
    <row r="33" spans="2:15" ht="15.75" x14ac:dyDescent="0.25">
      <c r="B33" s="149" t="s">
        <v>87</v>
      </c>
      <c r="C33" s="157"/>
      <c r="D33" s="157"/>
      <c r="E33" s="157"/>
      <c r="F33" s="157"/>
      <c r="K33" s="160">
        <f>+M33</f>
        <v>436147.76587991655</v>
      </c>
      <c r="L33" s="161">
        <f>+L30</f>
        <v>0.18405490253340148</v>
      </c>
      <c r="M33" s="36">
        <f>+K32*L33</f>
        <v>436147.76587991655</v>
      </c>
    </row>
    <row r="34" spans="2:15" ht="15.75" x14ac:dyDescent="0.25">
      <c r="B34" s="149" t="s">
        <v>88</v>
      </c>
      <c r="C34" s="157"/>
      <c r="D34" s="157"/>
      <c r="E34" s="157"/>
      <c r="F34" s="157"/>
      <c r="K34" s="160">
        <f>+M34</f>
        <v>1933513.4595295307</v>
      </c>
      <c r="L34" s="161">
        <f>+L31</f>
        <v>0.81594509746659849</v>
      </c>
      <c r="M34" s="163">
        <f>+L34*K32</f>
        <v>1933513.4595295307</v>
      </c>
    </row>
    <row r="35" spans="2:15" ht="15.75" x14ac:dyDescent="0.25">
      <c r="B35" s="149" t="s">
        <v>89</v>
      </c>
      <c r="C35" s="157"/>
      <c r="D35" s="157"/>
      <c r="E35" s="157"/>
      <c r="F35" s="157"/>
      <c r="K35" s="160">
        <f>+'[1]DEVELOPMENT I (REV)'!G100+'[1]DEVELOPMENT I (REV)'!G101</f>
        <v>299600</v>
      </c>
      <c r="L35" s="161"/>
      <c r="M35" s="163"/>
    </row>
    <row r="36" spans="2:15" ht="15.75" x14ac:dyDescent="0.25">
      <c r="B36" s="149" t="s">
        <v>90</v>
      </c>
      <c r="C36" s="157"/>
      <c r="D36" s="157"/>
      <c r="E36" s="157"/>
      <c r="F36" s="157"/>
      <c r="K36" s="160">
        <f>+L36*K35</f>
        <v>55142.848799007086</v>
      </c>
      <c r="L36" s="161">
        <f>+L33</f>
        <v>0.18405490253340148</v>
      </c>
      <c r="M36" s="163"/>
    </row>
    <row r="37" spans="2:15" ht="15.75" x14ac:dyDescent="0.25">
      <c r="B37" s="149" t="s">
        <v>91</v>
      </c>
      <c r="C37" s="157"/>
      <c r="D37" s="157"/>
      <c r="E37" s="157"/>
      <c r="F37" s="157"/>
      <c r="K37" s="160">
        <f>+L37*K35</f>
        <v>244457.1512009929</v>
      </c>
      <c r="L37" s="161">
        <f>+L34</f>
        <v>0.81594509746659849</v>
      </c>
      <c r="M37" s="163"/>
    </row>
    <row r="38" spans="2:15" ht="63.75" x14ac:dyDescent="0.2">
      <c r="B38" s="164" t="s">
        <v>92</v>
      </c>
      <c r="C38" s="135" t="s">
        <v>93</v>
      </c>
      <c r="D38" s="135" t="s">
        <v>94</v>
      </c>
      <c r="E38" s="135" t="s">
        <v>95</v>
      </c>
      <c r="F38" s="135" t="s">
        <v>96</v>
      </c>
      <c r="G38" s="165" t="s">
        <v>97</v>
      </c>
      <c r="H38" s="165" t="s">
        <v>98</v>
      </c>
      <c r="I38" s="165" t="s">
        <v>99</v>
      </c>
      <c r="J38" s="165" t="s">
        <v>89</v>
      </c>
      <c r="K38" s="165" t="s">
        <v>100</v>
      </c>
      <c r="L38" s="165" t="s">
        <v>101</v>
      </c>
      <c r="M38" s="165" t="s">
        <v>52</v>
      </c>
      <c r="N38" s="165" t="s">
        <v>102</v>
      </c>
      <c r="O38" s="165" t="s">
        <v>103</v>
      </c>
    </row>
    <row r="39" spans="2:15" x14ac:dyDescent="0.2">
      <c r="B39" s="47" t="s">
        <v>104</v>
      </c>
      <c r="C39" s="20">
        <v>1</v>
      </c>
      <c r="D39" s="166">
        <v>1</v>
      </c>
      <c r="E39" s="49">
        <v>490</v>
      </c>
      <c r="F39" s="49">
        <f>+D39*E39</f>
        <v>490</v>
      </c>
      <c r="G39" s="167">
        <f>+F39/$K$25</f>
        <v>9.7183657278857596E-2</v>
      </c>
      <c r="H39" s="79">
        <f>+G39*$K$30</f>
        <v>130303.44523068449</v>
      </c>
      <c r="I39" s="168">
        <f>+G39*$K$33</f>
        <v>42386.435002213228</v>
      </c>
      <c r="J39" s="168">
        <f>+G39*$K$36</f>
        <v>5358.9837190625685</v>
      </c>
      <c r="K39" s="168">
        <f>+H39+I39+J39</f>
        <v>178048.86395196026</v>
      </c>
      <c r="L39" s="168">
        <f>+K39/D39</f>
        <v>178048.86395196026</v>
      </c>
      <c r="M39" s="169">
        <v>157466.4</v>
      </c>
      <c r="N39" s="169">
        <f>+IF(L39&gt;M39,M39,L39)</f>
        <v>157466.4</v>
      </c>
      <c r="O39" s="79">
        <f>+D39*N39</f>
        <v>157466.4</v>
      </c>
    </row>
    <row r="40" spans="2:15" x14ac:dyDescent="0.2">
      <c r="B40" s="47" t="s">
        <v>105</v>
      </c>
      <c r="C40" s="20">
        <v>1</v>
      </c>
      <c r="D40" s="166">
        <v>1</v>
      </c>
      <c r="E40" s="49">
        <v>452</v>
      </c>
      <c r="F40" s="49">
        <f t="shared" ref="F40:F50" si="0">+D40*E40</f>
        <v>452</v>
      </c>
      <c r="G40" s="167">
        <f>+F40/$K$25</f>
        <v>8.9646965489884961E-2</v>
      </c>
      <c r="H40" s="79">
        <f>+G40*$K$30</f>
        <v>120198.28009034568</v>
      </c>
      <c r="I40" s="168">
        <f>+G40*$K$33</f>
        <v>39099.323716327308</v>
      </c>
      <c r="J40" s="168">
        <f>+G40*$K$36</f>
        <v>4943.3890632985331</v>
      </c>
      <c r="K40" s="168">
        <f>+H40+I40+J40</f>
        <v>164240.99286997152</v>
      </c>
      <c r="L40" s="168">
        <f>+K40/D40</f>
        <v>164240.99286997152</v>
      </c>
      <c r="M40" s="169">
        <v>157466.4</v>
      </c>
      <c r="N40" s="169">
        <f t="shared" ref="N40:N50" si="1">+IF(L40&gt;M40,M40,L40)</f>
        <v>157466.4</v>
      </c>
      <c r="O40" s="79">
        <f t="shared" ref="O40:O50" si="2">+D40*N40</f>
        <v>157466.4</v>
      </c>
    </row>
    <row r="41" spans="2:15" x14ac:dyDescent="0.2">
      <c r="B41" s="47" t="s">
        <v>106</v>
      </c>
      <c r="C41" s="20">
        <v>8</v>
      </c>
      <c r="D41" s="166">
        <v>3</v>
      </c>
      <c r="E41" s="49">
        <v>390</v>
      </c>
      <c r="F41" s="49">
        <f t="shared" si="0"/>
        <v>1170</v>
      </c>
      <c r="G41" s="167">
        <f>+F41/$K$25</f>
        <v>0.23205077350257836</v>
      </c>
      <c r="H41" s="79">
        <f>+G41*$K$30</f>
        <v>311132.71616306296</v>
      </c>
      <c r="I41" s="168">
        <f>+G41*$K$33</f>
        <v>101208.42643385609</v>
      </c>
      <c r="J41" s="168">
        <f>+G41*$K$36</f>
        <v>12795.940716945319</v>
      </c>
      <c r="K41" s="168">
        <f>+H41+I41+J41</f>
        <v>425137.08331386436</v>
      </c>
      <c r="L41" s="168">
        <f>+K41/D41</f>
        <v>141712.36110462146</v>
      </c>
      <c r="M41" s="169">
        <v>157466.4</v>
      </c>
      <c r="N41" s="169">
        <f t="shared" si="1"/>
        <v>141712.36110462146</v>
      </c>
      <c r="O41" s="79">
        <f t="shared" si="2"/>
        <v>425137.08331386442</v>
      </c>
    </row>
    <row r="42" spans="2:15" x14ac:dyDescent="0.2">
      <c r="B42" s="47" t="s">
        <v>107</v>
      </c>
      <c r="C42" s="20">
        <v>1</v>
      </c>
      <c r="D42" s="166">
        <v>1</v>
      </c>
      <c r="E42" s="49">
        <v>396</v>
      </c>
      <c r="F42" s="49">
        <f t="shared" si="0"/>
        <v>396</v>
      </c>
      <c r="G42" s="167">
        <f>+F42/$K$25</f>
        <v>7.8540261800872674E-2</v>
      </c>
      <c r="H42" s="79">
        <f>+G42*$K$30</f>
        <v>105306.45777826746</v>
      </c>
      <c r="I42" s="168">
        <f>+G42*$K$33</f>
        <v>34255.159716074369</v>
      </c>
      <c r="J42" s="168">
        <f>+G42*$K$36</f>
        <v>4330.9337811199539</v>
      </c>
      <c r="K42" s="168">
        <f>+H42+I42+J42</f>
        <v>143892.5512754618</v>
      </c>
      <c r="L42" s="168">
        <f>+K42/D42</f>
        <v>143892.5512754618</v>
      </c>
      <c r="M42" s="169">
        <v>157466.4</v>
      </c>
      <c r="N42" s="169">
        <f t="shared" si="1"/>
        <v>143892.5512754618</v>
      </c>
      <c r="O42" s="79">
        <f t="shared" si="2"/>
        <v>143892.5512754618</v>
      </c>
    </row>
    <row r="43" spans="2:15" x14ac:dyDescent="0.2">
      <c r="B43" s="47" t="s">
        <v>108</v>
      </c>
      <c r="C43" s="20">
        <v>1</v>
      </c>
      <c r="D43" s="166">
        <v>1</v>
      </c>
      <c r="E43" s="49">
        <v>584</v>
      </c>
      <c r="F43" s="49">
        <f t="shared" si="0"/>
        <v>584</v>
      </c>
      <c r="G43" s="167">
        <f>+F43/$K$25</f>
        <v>0.11582705275684252</v>
      </c>
      <c r="H43" s="79">
        <f>+G43*$K$30</f>
        <v>155300.43268310151</v>
      </c>
      <c r="I43" s="168">
        <f>+G43*$K$33</f>
        <v>50517.710288352093</v>
      </c>
      <c r="J43" s="168">
        <f>+G43*$K$36</f>
        <v>6387.0336570051841</v>
      </c>
      <c r="K43" s="168">
        <f>+H43+I43+J43</f>
        <v>212205.17662845878</v>
      </c>
      <c r="L43" s="168">
        <f>+K43/D43</f>
        <v>212205.17662845878</v>
      </c>
      <c r="M43" s="169">
        <v>157466.4</v>
      </c>
      <c r="N43" s="169">
        <f t="shared" si="1"/>
        <v>157466.4</v>
      </c>
      <c r="O43" s="79">
        <f t="shared" si="2"/>
        <v>157466.4</v>
      </c>
    </row>
    <row r="44" spans="2:15" x14ac:dyDescent="0.2">
      <c r="B44" s="170" t="s">
        <v>109</v>
      </c>
      <c r="C44" s="170"/>
      <c r="D44" s="171">
        <f>SUM(D39:D43)</f>
        <v>7</v>
      </c>
      <c r="E44" s="170"/>
      <c r="F44" s="172">
        <f t="shared" ref="F44:K44" si="3">SUM(F39:F43)</f>
        <v>3092</v>
      </c>
      <c r="G44" s="173">
        <f t="shared" si="3"/>
        <v>0.61324871082903609</v>
      </c>
      <c r="H44" s="174">
        <f t="shared" si="3"/>
        <v>822241.33194546215</v>
      </c>
      <c r="I44" s="175">
        <f t="shared" si="3"/>
        <v>267467.05515682307</v>
      </c>
      <c r="J44" s="175">
        <f t="shared" si="3"/>
        <v>33816.280937431555</v>
      </c>
      <c r="K44" s="175">
        <f t="shared" si="3"/>
        <v>1123524.6680397168</v>
      </c>
      <c r="L44" s="176"/>
      <c r="M44" s="176"/>
      <c r="N44" s="176"/>
      <c r="O44" s="177">
        <f>SUM(O39:O43)</f>
        <v>1041428.8345893263</v>
      </c>
    </row>
    <row r="45" spans="2:15" x14ac:dyDescent="0.2">
      <c r="B45" s="47" t="s">
        <v>110</v>
      </c>
      <c r="C45" s="20">
        <v>8</v>
      </c>
      <c r="D45" s="166">
        <v>3</v>
      </c>
      <c r="E45" s="49">
        <v>627</v>
      </c>
      <c r="F45" s="49">
        <f t="shared" si="0"/>
        <v>1881</v>
      </c>
      <c r="G45" s="167">
        <f t="shared" ref="G45:G50" si="4">+F45/$K$26</f>
        <v>8.4153543307086617E-2</v>
      </c>
      <c r="H45" s="79">
        <f t="shared" ref="H45:H50" si="5">+G45*$K$31</f>
        <v>500205.67444677046</v>
      </c>
      <c r="I45" s="168">
        <f t="shared" ref="I45:I50" si="6">+G45*$K$34</f>
        <v>162712.00865135324</v>
      </c>
      <c r="J45" s="168">
        <f t="shared" ref="J45:J50" si="7">+G45*$K$37</f>
        <v>20571.935460319779</v>
      </c>
      <c r="K45" s="168">
        <f t="shared" ref="K45:K50" si="8">+H45+I45+J45</f>
        <v>683489.61855844338</v>
      </c>
      <c r="L45" s="178">
        <f t="shared" ref="L45:L50" si="9">+K45/D45</f>
        <v>227829.87285281447</v>
      </c>
      <c r="M45" s="169">
        <v>191476</v>
      </c>
      <c r="N45" s="169">
        <f t="shared" si="1"/>
        <v>191476</v>
      </c>
      <c r="O45" s="79">
        <f t="shared" si="2"/>
        <v>574428</v>
      </c>
    </row>
    <row r="46" spans="2:15" x14ac:dyDescent="0.2">
      <c r="B46" s="47" t="s">
        <v>111</v>
      </c>
      <c r="C46" s="20">
        <v>7</v>
      </c>
      <c r="D46" s="166">
        <v>4</v>
      </c>
      <c r="E46" s="49">
        <v>612</v>
      </c>
      <c r="F46" s="49">
        <f t="shared" si="0"/>
        <v>2448</v>
      </c>
      <c r="G46" s="167">
        <f t="shared" si="4"/>
        <v>0.10952040085898354</v>
      </c>
      <c r="H46" s="79">
        <f t="shared" si="5"/>
        <v>650985.37535656255</v>
      </c>
      <c r="I46" s="168">
        <f t="shared" si="6"/>
        <v>211759.16915391426</v>
      </c>
      <c r="J46" s="168">
        <f t="shared" si="7"/>
        <v>26773.045192377893</v>
      </c>
      <c r="K46" s="168">
        <f t="shared" si="8"/>
        <v>889517.58970285463</v>
      </c>
      <c r="L46" s="178">
        <f t="shared" si="9"/>
        <v>222379.39742571366</v>
      </c>
      <c r="M46" s="169">
        <v>191476</v>
      </c>
      <c r="N46" s="169">
        <f t="shared" si="1"/>
        <v>191476</v>
      </c>
      <c r="O46" s="79">
        <f t="shared" si="2"/>
        <v>765904</v>
      </c>
    </row>
    <row r="47" spans="2:15" x14ac:dyDescent="0.2">
      <c r="B47" s="47" t="s">
        <v>112</v>
      </c>
      <c r="C47" s="20">
        <v>7</v>
      </c>
      <c r="D47" s="166">
        <v>5</v>
      </c>
      <c r="E47" s="49">
        <v>585</v>
      </c>
      <c r="F47" s="49">
        <f t="shared" si="0"/>
        <v>2925</v>
      </c>
      <c r="G47" s="167">
        <f t="shared" si="4"/>
        <v>0.13086077308518254</v>
      </c>
      <c r="H47" s="79">
        <f t="shared" si="5"/>
        <v>777831.79040765739</v>
      </c>
      <c r="I47" s="168">
        <f t="shared" si="6"/>
        <v>253021.06608464019</v>
      </c>
      <c r="J47" s="168">
        <f t="shared" si="7"/>
        <v>31989.85179236329</v>
      </c>
      <c r="K47" s="168">
        <f t="shared" si="8"/>
        <v>1062842.7082846609</v>
      </c>
      <c r="L47" s="178">
        <f t="shared" si="9"/>
        <v>212568.54165693218</v>
      </c>
      <c r="M47" s="169">
        <v>191476</v>
      </c>
      <c r="N47" s="169">
        <f t="shared" si="1"/>
        <v>191476</v>
      </c>
      <c r="O47" s="79">
        <f t="shared" si="2"/>
        <v>957380</v>
      </c>
    </row>
    <row r="48" spans="2:15" x14ac:dyDescent="0.2">
      <c r="B48" s="47" t="s">
        <v>113</v>
      </c>
      <c r="C48" s="20">
        <v>7</v>
      </c>
      <c r="D48" s="166">
        <v>4</v>
      </c>
      <c r="E48" s="49">
        <v>548</v>
      </c>
      <c r="F48" s="49">
        <f t="shared" si="0"/>
        <v>2192</v>
      </c>
      <c r="G48" s="167">
        <f t="shared" si="4"/>
        <v>9.8067287043664991E-2</v>
      </c>
      <c r="H48" s="79">
        <f t="shared" si="5"/>
        <v>582908.4733584905</v>
      </c>
      <c r="I48" s="168">
        <f t="shared" si="6"/>
        <v>189614.41943847222</v>
      </c>
      <c r="J48" s="168">
        <f t="shared" si="7"/>
        <v>23973.249616704386</v>
      </c>
      <c r="K48" s="168">
        <f t="shared" si="8"/>
        <v>796496.14241366717</v>
      </c>
      <c r="L48" s="178">
        <f t="shared" si="9"/>
        <v>199124.03560341679</v>
      </c>
      <c r="M48" s="169">
        <v>191476</v>
      </c>
      <c r="N48" s="169">
        <f t="shared" si="1"/>
        <v>191476</v>
      </c>
      <c r="O48" s="79">
        <f t="shared" si="2"/>
        <v>765904</v>
      </c>
    </row>
    <row r="49" spans="2:17" x14ac:dyDescent="0.2">
      <c r="B49" s="47" t="s">
        <v>114</v>
      </c>
      <c r="C49" s="20">
        <v>5</v>
      </c>
      <c r="D49" s="166">
        <v>4</v>
      </c>
      <c r="E49" s="49">
        <v>557</v>
      </c>
      <c r="F49" s="49">
        <f t="shared" si="0"/>
        <v>2228</v>
      </c>
      <c r="G49" s="167">
        <f t="shared" si="4"/>
        <v>9.9677881173944161E-2</v>
      </c>
      <c r="H49" s="79">
        <f t="shared" si="5"/>
        <v>592481.78770196938</v>
      </c>
      <c r="I49" s="168">
        <f t="shared" si="6"/>
        <v>192728.52486720626</v>
      </c>
      <c r="J49" s="168">
        <f t="shared" si="7"/>
        <v>24366.97086953347</v>
      </c>
      <c r="K49" s="168">
        <f t="shared" si="8"/>
        <v>809577.2834387091</v>
      </c>
      <c r="L49" s="178">
        <f t="shared" si="9"/>
        <v>202394.32085967727</v>
      </c>
      <c r="M49" s="169">
        <v>191476</v>
      </c>
      <c r="N49" s="169">
        <f t="shared" si="1"/>
        <v>191476</v>
      </c>
      <c r="O49" s="79">
        <f t="shared" si="2"/>
        <v>765904</v>
      </c>
    </row>
    <row r="50" spans="2:17" x14ac:dyDescent="0.2">
      <c r="B50" s="47" t="s">
        <v>115</v>
      </c>
      <c r="C50" s="20">
        <v>4</v>
      </c>
      <c r="D50" s="166">
        <v>2</v>
      </c>
      <c r="E50" s="49">
        <v>584</v>
      </c>
      <c r="F50" s="49">
        <f t="shared" si="0"/>
        <v>1168</v>
      </c>
      <c r="G50" s="167">
        <f t="shared" si="4"/>
        <v>5.2254831782390834E-2</v>
      </c>
      <c r="H50" s="79">
        <f t="shared" si="5"/>
        <v>310600.86536620301</v>
      </c>
      <c r="I50" s="168">
        <f t="shared" si="6"/>
        <v>101035.42057670417</v>
      </c>
      <c r="J50" s="168">
        <f t="shared" si="7"/>
        <v>12774.067314010366</v>
      </c>
      <c r="K50" s="168">
        <f t="shared" si="8"/>
        <v>424410.35325691756</v>
      </c>
      <c r="L50" s="178">
        <f t="shared" si="9"/>
        <v>212205.17662845878</v>
      </c>
      <c r="M50" s="169">
        <v>191476</v>
      </c>
      <c r="N50" s="169">
        <f t="shared" si="1"/>
        <v>191476</v>
      </c>
      <c r="O50" s="79">
        <f t="shared" si="2"/>
        <v>382952</v>
      </c>
    </row>
    <row r="51" spans="2:17" x14ac:dyDescent="0.2">
      <c r="B51" s="170" t="s">
        <v>109</v>
      </c>
      <c r="C51" s="170"/>
      <c r="D51" s="171">
        <f>SUM(D45:D50)</f>
        <v>22</v>
      </c>
      <c r="E51" s="170"/>
      <c r="F51" s="172">
        <f t="shared" ref="F51:K51" si="10">SUM(F45:F50)</f>
        <v>12842</v>
      </c>
      <c r="G51" s="173">
        <f t="shared" si="10"/>
        <v>0.57453471725125271</v>
      </c>
      <c r="H51" s="175">
        <f t="shared" si="10"/>
        <v>3415013.9666376533</v>
      </c>
      <c r="I51" s="175">
        <f t="shared" si="10"/>
        <v>1110870.6087722904</v>
      </c>
      <c r="J51" s="175">
        <f t="shared" si="10"/>
        <v>140449.1202453092</v>
      </c>
      <c r="K51" s="175">
        <f t="shared" si="10"/>
        <v>4666333.6956552537</v>
      </c>
      <c r="L51" s="176"/>
      <c r="M51" s="176"/>
      <c r="N51" s="176"/>
      <c r="O51" s="177">
        <f>SUM(O45:O50)</f>
        <v>4212472</v>
      </c>
    </row>
    <row r="52" spans="2:17" x14ac:dyDescent="0.2">
      <c r="B52" s="179">
        <f>SUM(B39:B50)</f>
        <v>0</v>
      </c>
      <c r="C52" s="179">
        <f>SUM(C39:C50)</f>
        <v>50</v>
      </c>
      <c r="D52" s="179">
        <f>+D44+D51</f>
        <v>29</v>
      </c>
      <c r="E52" s="179"/>
      <c r="F52" s="180">
        <f>+F44+F51</f>
        <v>15934</v>
      </c>
      <c r="G52" s="173"/>
      <c r="H52" s="175">
        <f>+H44+H51</f>
        <v>4237255.2985831155</v>
      </c>
      <c r="I52" s="175">
        <f>+I44+I51</f>
        <v>1378337.6639291134</v>
      </c>
      <c r="J52" s="175">
        <f>+J44+J51</f>
        <v>174265.40118274075</v>
      </c>
      <c r="K52" s="175">
        <f>+K44+K51</f>
        <v>5789858.3636949705</v>
      </c>
      <c r="L52" s="181"/>
      <c r="M52" s="176"/>
      <c r="N52" s="176"/>
      <c r="O52" s="177">
        <f>+O44+O51</f>
        <v>5253900.8345893268</v>
      </c>
    </row>
    <row r="54" spans="2:17" x14ac:dyDescent="0.2">
      <c r="L54" s="148" t="s">
        <v>116</v>
      </c>
      <c r="M54" s="148"/>
      <c r="O54" s="146">
        <f>+O52</f>
        <v>5253900.8345893268</v>
      </c>
    </row>
    <row r="55" spans="2:17" x14ac:dyDescent="0.2">
      <c r="B55" s="2"/>
      <c r="C55" s="2"/>
      <c r="D55" s="2"/>
      <c r="E55" s="2"/>
      <c r="F55" s="2"/>
      <c r="H55" s="146"/>
      <c r="L55" s="148" t="s">
        <v>117</v>
      </c>
      <c r="M55" s="148"/>
      <c r="O55" s="182">
        <f>+K14</f>
        <v>5125460.43</v>
      </c>
      <c r="Q55" s="183"/>
    </row>
    <row r="56" spans="2:17" x14ac:dyDescent="0.2">
      <c r="K56" s="163"/>
      <c r="M56" s="148" t="s">
        <v>118</v>
      </c>
      <c r="O56" s="184">
        <f>+O54-O55</f>
        <v>128440.40458932705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Subsidy Test for Type of Units</vt:lpstr>
      <vt:lpstr>Subsidy Test diff.unit areas</vt:lpstr>
    </vt:vector>
  </TitlesOfParts>
  <Company>AFVPR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Luzaida Doble Yarzagaray (AFV)</dc:creator>
  <cp:lastModifiedBy>Castro Lebrón, Elba (AFV)</cp:lastModifiedBy>
  <dcterms:created xsi:type="dcterms:W3CDTF">2015-09-17T17:27:59Z</dcterms:created>
  <dcterms:modified xsi:type="dcterms:W3CDTF">2015-09-18T17:35:50Z</dcterms:modified>
</cp:coreProperties>
</file>